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ona Informatica\Desktop\Respaldos\RESPALDOS\TESIS\"/>
    </mc:Choice>
  </mc:AlternateContent>
  <bookViews>
    <workbookView xWindow="120" yWindow="45" windowWidth="15135" windowHeight="7650" activeTab="2"/>
  </bookViews>
  <sheets>
    <sheet name="tabls" sheetId="17" r:id="rId1"/>
    <sheet name="datos" sheetId="3" r:id="rId2"/>
    <sheet name="resumen" sheetId="49" r:id="rId3"/>
    <sheet name="page 1" sheetId="1" r:id="rId4"/>
    <sheet name="TRAMO 1" sheetId="4" r:id="rId5"/>
    <sheet name="ADIC 1" sheetId="5" r:id="rId6"/>
    <sheet name="TRAMO 2" sheetId="6" r:id="rId7"/>
    <sheet name="TRAMO 3" sheetId="7" r:id="rId8"/>
    <sheet name="ADIC 2" sheetId="8" r:id="rId9"/>
    <sheet name="TRAMO 4" sheetId="9" r:id="rId10"/>
    <sheet name="TRAMO 5" sheetId="10" r:id="rId11"/>
    <sheet name="TRAMO 6" sheetId="11" r:id="rId12"/>
    <sheet name="TRAMO 7" sheetId="12" r:id="rId13"/>
    <sheet name="ADIC 3." sheetId="13" r:id="rId14"/>
    <sheet name="TRAMO 8" sheetId="14" r:id="rId15"/>
    <sheet name="ADIC 4" sheetId="15" r:id="rId16"/>
    <sheet name="TRAMO 9" sheetId="16" r:id="rId17"/>
    <sheet name="ADIC 5.(ojo)" sheetId="30" r:id="rId18"/>
    <sheet name="TRAMO 10" sheetId="31" r:id="rId19"/>
    <sheet name="ADIC 5" sheetId="32" r:id="rId20"/>
    <sheet name="TRAMO 11" sheetId="33" r:id="rId21"/>
    <sheet name="ADIC 6" sheetId="34" r:id="rId22"/>
    <sheet name="TRAMO 12" sheetId="35" r:id="rId23"/>
    <sheet name="TRAMO 13" sheetId="36" r:id="rId24"/>
    <sheet name="TRAMO 14" sheetId="37" r:id="rId25"/>
    <sheet name="ADIC 7" sheetId="38" r:id="rId26"/>
    <sheet name="TRAMO 15" sheetId="39" r:id="rId27"/>
    <sheet name="ADIC 8" sheetId="41" r:id="rId28"/>
    <sheet name="TRAMO 16 " sheetId="48" r:id="rId29"/>
  </sheets>
  <definedNames>
    <definedName name="_Toc491437955" localSheetId="2">resumen!$I$48</definedName>
  </definedNames>
  <calcPr calcId="162913"/>
</workbook>
</file>

<file path=xl/calcChain.xml><?xml version="1.0" encoding="utf-8"?>
<calcChain xmlns="http://schemas.openxmlformats.org/spreadsheetml/2006/main">
  <c r="G39" i="6" l="1"/>
  <c r="G5" i="5"/>
  <c r="J61" i="3" l="1"/>
  <c r="J45" i="3"/>
  <c r="K35" i="3"/>
  <c r="L28" i="4" l="1"/>
  <c r="J5" i="48" l="1"/>
  <c r="G5" i="48"/>
  <c r="J5" i="39"/>
  <c r="G5" i="39"/>
  <c r="J5" i="37"/>
  <c r="G5" i="37"/>
  <c r="J5" i="35"/>
  <c r="G5" i="35"/>
  <c r="J5" i="33"/>
  <c r="G5" i="33"/>
  <c r="J5" i="16"/>
  <c r="G5" i="16"/>
  <c r="J5" i="14"/>
  <c r="G5" i="14"/>
  <c r="J5" i="12"/>
  <c r="G5" i="12"/>
  <c r="J5" i="11"/>
  <c r="G5" i="11"/>
  <c r="J5" i="10"/>
  <c r="G5" i="10"/>
  <c r="J5" i="9"/>
  <c r="G5" i="9"/>
  <c r="J5" i="7"/>
  <c r="G5" i="7"/>
  <c r="J5" i="6"/>
  <c r="G5" i="6"/>
  <c r="K13" i="39" l="1"/>
  <c r="L44" i="12"/>
  <c r="G3" i="3"/>
  <c r="K60" i="3" l="1"/>
  <c r="K59" i="3"/>
  <c r="K58" i="3"/>
  <c r="K57" i="3"/>
  <c r="K56" i="3"/>
  <c r="K55" i="3"/>
  <c r="K54" i="3"/>
  <c r="K53" i="3"/>
  <c r="I55" i="3"/>
  <c r="K5" i="41"/>
  <c r="I60" i="3" s="1"/>
  <c r="K5" i="13"/>
  <c r="K47" i="3"/>
  <c r="K46" i="3"/>
  <c r="K45" i="3"/>
  <c r="K44" i="3"/>
  <c r="K43" i="3"/>
  <c r="K42" i="3"/>
  <c r="K41" i="3"/>
  <c r="K40" i="3"/>
  <c r="K39" i="3"/>
  <c r="K38" i="3"/>
  <c r="K37" i="3"/>
  <c r="K36" i="3"/>
  <c r="K34" i="3"/>
  <c r="K33" i="3"/>
  <c r="K32" i="3"/>
  <c r="K5" i="48"/>
  <c r="I47" i="3" s="1"/>
  <c r="K5" i="16"/>
  <c r="I40" i="3" s="1"/>
  <c r="I37" i="3"/>
  <c r="H17" i="48"/>
  <c r="L27" i="48"/>
  <c r="L28" i="48" s="1"/>
  <c r="J47" i="3" s="1"/>
  <c r="B25" i="48"/>
  <c r="B24" i="48"/>
  <c r="A25" i="48" s="1"/>
  <c r="J25" i="48" s="1"/>
  <c r="A24" i="48"/>
  <c r="J24" i="48" s="1"/>
  <c r="K23" i="48"/>
  <c r="K24" i="48" s="1"/>
  <c r="K25" i="48" s="1"/>
  <c r="J23" i="48"/>
  <c r="L20" i="48"/>
  <c r="K16" i="48"/>
  <c r="K13" i="48"/>
  <c r="H18" i="48" s="1"/>
  <c r="K12" i="48"/>
  <c r="K11" i="48"/>
  <c r="K10" i="48"/>
  <c r="H16" i="48" s="1"/>
  <c r="C32" i="3"/>
  <c r="K5" i="12"/>
  <c r="I38" i="3" s="1"/>
  <c r="K5" i="11"/>
  <c r="K5" i="10"/>
  <c r="I36" i="3" s="1"/>
  <c r="K5" i="9"/>
  <c r="I35" i="3" s="1"/>
  <c r="K5" i="8"/>
  <c r="I54" i="3" s="1"/>
  <c r="K5" i="7"/>
  <c r="I34" i="3" s="1"/>
  <c r="K5" i="6"/>
  <c r="I33" i="3" s="1"/>
  <c r="K5" i="5"/>
  <c r="I53" i="3" s="1"/>
  <c r="K5" i="4"/>
  <c r="I32" i="3" s="1"/>
  <c r="G5" i="3"/>
  <c r="D9" i="3"/>
  <c r="I17" i="48" l="1"/>
  <c r="I18" i="48"/>
  <c r="I16" i="48"/>
  <c r="C7" i="3"/>
  <c r="E7" i="3"/>
  <c r="J26" i="33"/>
  <c r="L21" i="37"/>
  <c r="L24" i="35"/>
  <c r="J38" i="30"/>
  <c r="K38" i="30"/>
  <c r="K37" i="15"/>
  <c r="K21" i="16"/>
  <c r="D41" i="12"/>
  <c r="E38" i="12"/>
  <c r="L29" i="11"/>
  <c r="K15" i="41"/>
  <c r="H25" i="41" s="1"/>
  <c r="K13" i="37"/>
  <c r="K16" i="41"/>
  <c r="H26" i="41" s="1"/>
  <c r="I26" i="41" s="1"/>
  <c r="K11" i="39"/>
  <c r="K12" i="39"/>
  <c r="K14" i="39"/>
  <c r="K15" i="39"/>
  <c r="K16" i="39"/>
  <c r="K17" i="39"/>
  <c r="K5" i="39"/>
  <c r="I46" i="3" s="1"/>
  <c r="K11" i="38"/>
  <c r="H28" i="38" s="1"/>
  <c r="K12" i="38"/>
  <c r="K13" i="38"/>
  <c r="K14" i="38"/>
  <c r="H30" i="38" s="1"/>
  <c r="K10" i="38"/>
  <c r="K5" i="38"/>
  <c r="I59" i="3" s="1"/>
  <c r="K5" i="37"/>
  <c r="I45" i="3" s="1"/>
  <c r="K5" i="36"/>
  <c r="I44" i="3" s="1"/>
  <c r="K16" i="35"/>
  <c r="K11" i="34"/>
  <c r="H25" i="34" s="1"/>
  <c r="K12" i="34"/>
  <c r="H26" i="34" s="1"/>
  <c r="K13" i="34"/>
  <c r="H27" i="34" s="1"/>
  <c r="K14" i="34"/>
  <c r="H28" i="34" s="1"/>
  <c r="K10" i="34"/>
  <c r="K15" i="33"/>
  <c r="K10" i="33"/>
  <c r="K11" i="33"/>
  <c r="K12" i="33"/>
  <c r="K13" i="33"/>
  <c r="K14" i="33"/>
  <c r="K5" i="30"/>
  <c r="K11" i="16"/>
  <c r="K12" i="16"/>
  <c r="K13" i="16"/>
  <c r="K14" i="16"/>
  <c r="K15" i="16"/>
  <c r="K16" i="16"/>
  <c r="H22" i="16" s="1"/>
  <c r="K17" i="16"/>
  <c r="H23" i="16" s="1"/>
  <c r="K18" i="16"/>
  <c r="H24" i="16" s="1"/>
  <c r="K5" i="15"/>
  <c r="I56" i="3" s="1"/>
  <c r="K12" i="14"/>
  <c r="H20" i="14" s="1"/>
  <c r="I20" i="14" s="1"/>
  <c r="K13" i="14"/>
  <c r="H21" i="14" s="1"/>
  <c r="K14" i="14"/>
  <c r="H22" i="14" s="1"/>
  <c r="K15" i="14"/>
  <c r="H23" i="14" s="1"/>
  <c r="K16" i="14"/>
  <c r="H24" i="14" s="1"/>
  <c r="I24" i="14" s="1"/>
  <c r="K10" i="14"/>
  <c r="K11" i="14"/>
  <c r="K5" i="14"/>
  <c r="I39" i="3" s="1"/>
  <c r="K13" i="13"/>
  <c r="H27" i="13" s="1"/>
  <c r="I27" i="13" s="1"/>
  <c r="J29" i="7"/>
  <c r="L25" i="7"/>
  <c r="H24" i="11"/>
  <c r="I24" i="11" s="1"/>
  <c r="K10" i="11"/>
  <c r="H23" i="11" s="1"/>
  <c r="K11" i="11"/>
  <c r="K12" i="11"/>
  <c r="H25" i="11" s="1"/>
  <c r="K13" i="11"/>
  <c r="K14" i="11"/>
  <c r="K15" i="11"/>
  <c r="H26" i="11" s="1"/>
  <c r="K16" i="11"/>
  <c r="K17" i="11"/>
  <c r="K18" i="11"/>
  <c r="H27" i="11" s="1"/>
  <c r="K19" i="11"/>
  <c r="K11" i="9"/>
  <c r="K12" i="9"/>
  <c r="H18" i="9" s="1"/>
  <c r="I18" i="9" s="1"/>
  <c r="K13" i="9"/>
  <c r="H19" i="9" s="1"/>
  <c r="I19" i="9" s="1"/>
  <c r="K14" i="9"/>
  <c r="H20" i="9" s="1"/>
  <c r="I20" i="9" s="1"/>
  <c r="H29" i="38" l="1"/>
  <c r="I22" i="14"/>
  <c r="I23" i="14"/>
  <c r="I21" i="14"/>
  <c r="I29" i="38"/>
  <c r="I28" i="38"/>
  <c r="I30" i="38"/>
  <c r="H19" i="14"/>
  <c r="K17" i="10"/>
  <c r="K16" i="10"/>
  <c r="K14" i="7"/>
  <c r="H23" i="7" s="1"/>
  <c r="I23" i="7" s="1"/>
  <c r="K13" i="7"/>
  <c r="H22" i="7" s="1"/>
  <c r="I22" i="7" s="1"/>
  <c r="F34" i="6"/>
  <c r="A39" i="6" s="1"/>
  <c r="L29" i="6"/>
  <c r="K34" i="6"/>
  <c r="K35" i="6" s="1"/>
  <c r="K36" i="6" s="1"/>
  <c r="K37" i="6" s="1"/>
  <c r="K38" i="6" s="1"/>
  <c r="K39" i="6" s="1"/>
  <c r="G34" i="6"/>
  <c r="F35" i="6" s="1"/>
  <c r="E36" i="6" s="1"/>
  <c r="D37" i="6" s="1"/>
  <c r="C38" i="6" s="1"/>
  <c r="B39" i="6" s="1"/>
  <c r="G35" i="6"/>
  <c r="F36" i="6" s="1"/>
  <c r="E37" i="6" s="1"/>
  <c r="D38" i="6" s="1"/>
  <c r="C39" i="6" s="1"/>
  <c r="C34" i="6"/>
  <c r="D34" i="6"/>
  <c r="C35" i="6" s="1"/>
  <c r="E34" i="6"/>
  <c r="D35" i="6" s="1"/>
  <c r="C36" i="6" s="1"/>
  <c r="G36" i="6"/>
  <c r="F37" i="6" s="1"/>
  <c r="E38" i="6" s="1"/>
  <c r="D39" i="6" s="1"/>
  <c r="G37" i="6"/>
  <c r="F38" i="6" s="1"/>
  <c r="E39" i="6" s="1"/>
  <c r="G38" i="6"/>
  <c r="F39" i="6" s="1"/>
  <c r="L31" i="5"/>
  <c r="L25" i="5"/>
  <c r="B28" i="5" s="1"/>
  <c r="J28" i="5" s="1"/>
  <c r="K13" i="5"/>
  <c r="H21" i="5" s="1"/>
  <c r="I21" i="5" s="1"/>
  <c r="L42" i="4"/>
  <c r="K23" i="4"/>
  <c r="J39" i="6" l="1"/>
  <c r="H24" i="10"/>
  <c r="E35" i="6"/>
  <c r="D36" i="6" s="1"/>
  <c r="C37" i="6" s="1"/>
  <c r="B38" i="6" s="1"/>
  <c r="H22" i="39"/>
  <c r="I22" i="39" s="1"/>
  <c r="H23" i="39"/>
  <c r="I23" i="39" s="1"/>
  <c r="L43" i="41"/>
  <c r="L44" i="41" s="1"/>
  <c r="J60" i="3" s="1"/>
  <c r="C38" i="41"/>
  <c r="C37" i="41"/>
  <c r="B38" i="41" s="1"/>
  <c r="C36" i="41"/>
  <c r="B37" i="41" s="1"/>
  <c r="A38" i="41" s="1"/>
  <c r="B36" i="41"/>
  <c r="A37" i="41" s="1"/>
  <c r="A36" i="41"/>
  <c r="K35" i="41"/>
  <c r="K36" i="41" s="1"/>
  <c r="K37" i="41" s="1"/>
  <c r="K38" i="41" s="1"/>
  <c r="J35" i="41"/>
  <c r="L29" i="41"/>
  <c r="K24" i="41"/>
  <c r="K14" i="41"/>
  <c r="K13" i="41"/>
  <c r="K12" i="41"/>
  <c r="K11" i="41"/>
  <c r="K10" i="41"/>
  <c r="H27" i="41" s="1"/>
  <c r="I27" i="41" s="1"/>
  <c r="L33" i="39"/>
  <c r="L34" i="39" s="1"/>
  <c r="J46" i="3" s="1"/>
  <c r="D31" i="39"/>
  <c r="D30" i="39"/>
  <c r="C31" i="39" s="1"/>
  <c r="D29" i="39"/>
  <c r="C30" i="39" s="1"/>
  <c r="B31" i="39" s="1"/>
  <c r="C29" i="39"/>
  <c r="B30" i="39" s="1"/>
  <c r="A31" i="39" s="1"/>
  <c r="B29" i="39"/>
  <c r="A30" i="39" s="1"/>
  <c r="A29" i="39"/>
  <c r="K28" i="39"/>
  <c r="K29" i="39" s="1"/>
  <c r="K30" i="39" s="1"/>
  <c r="K31" i="39" s="1"/>
  <c r="J28" i="39"/>
  <c r="L25" i="39"/>
  <c r="K20" i="39"/>
  <c r="H21" i="39"/>
  <c r="I21" i="39" s="1"/>
  <c r="K10" i="39"/>
  <c r="H20" i="39" s="1"/>
  <c r="L45" i="38"/>
  <c r="L46" i="38" s="1"/>
  <c r="J59" i="3" s="1"/>
  <c r="C40" i="38"/>
  <c r="C39" i="38"/>
  <c r="B40" i="38" s="1"/>
  <c r="C38" i="38"/>
  <c r="B39" i="38" s="1"/>
  <c r="A40" i="38" s="1"/>
  <c r="B38" i="38"/>
  <c r="A39" i="38" s="1"/>
  <c r="A38" i="38"/>
  <c r="K37" i="38"/>
  <c r="K38" i="38" s="1"/>
  <c r="K39" i="38" s="1"/>
  <c r="K40" i="38" s="1"/>
  <c r="J37" i="38"/>
  <c r="L31" i="38"/>
  <c r="K27" i="38"/>
  <c r="H27" i="38"/>
  <c r="I27" i="38" s="1"/>
  <c r="L27" i="37"/>
  <c r="L28" i="37" s="1"/>
  <c r="K24" i="37"/>
  <c r="J24" i="37"/>
  <c r="K16" i="37"/>
  <c r="H19" i="37"/>
  <c r="I19" i="37" s="1"/>
  <c r="K12" i="37"/>
  <c r="H18" i="37" s="1"/>
  <c r="K11" i="37"/>
  <c r="H17" i="37" s="1"/>
  <c r="I17" i="37" s="1"/>
  <c r="K10" i="37"/>
  <c r="H24" i="41" l="1"/>
  <c r="J31" i="39"/>
  <c r="I25" i="41"/>
  <c r="J38" i="41"/>
  <c r="I24" i="41"/>
  <c r="J40" i="38"/>
  <c r="J37" i="41"/>
  <c r="H16" i="37"/>
  <c r="I16" i="37" s="1"/>
  <c r="J38" i="38"/>
  <c r="J29" i="39"/>
  <c r="J30" i="39"/>
  <c r="J36" i="41"/>
  <c r="I20" i="39"/>
  <c r="J39" i="38"/>
  <c r="I18" i="37"/>
  <c r="H29" i="36"/>
  <c r="I29" i="36" s="1"/>
  <c r="K17" i="36"/>
  <c r="L43" i="36"/>
  <c r="L44" i="36" s="1"/>
  <c r="J44" i="3" s="1"/>
  <c r="A40" i="36"/>
  <c r="D39" i="36"/>
  <c r="D38" i="36"/>
  <c r="C39" i="36" s="1"/>
  <c r="D37" i="36"/>
  <c r="C38" i="36" s="1"/>
  <c r="B39" i="36" s="1"/>
  <c r="D36" i="36"/>
  <c r="C37" i="36" s="1"/>
  <c r="B38" i="36" s="1"/>
  <c r="A39" i="36" s="1"/>
  <c r="C36" i="36"/>
  <c r="B37" i="36" s="1"/>
  <c r="A38" i="36" s="1"/>
  <c r="B36" i="36"/>
  <c r="A37" i="36" s="1"/>
  <c r="A36" i="36"/>
  <c r="K35" i="36"/>
  <c r="K36" i="36" s="1"/>
  <c r="K37" i="36" s="1"/>
  <c r="K38" i="36" s="1"/>
  <c r="K39" i="36" s="1"/>
  <c r="J35" i="36"/>
  <c r="L29" i="36"/>
  <c r="K24" i="36"/>
  <c r="K16" i="36"/>
  <c r="H28" i="36" s="1"/>
  <c r="I28" i="36" s="1"/>
  <c r="K15" i="36"/>
  <c r="H27" i="36" s="1"/>
  <c r="I27" i="36" s="1"/>
  <c r="K14" i="36"/>
  <c r="H26" i="36" s="1"/>
  <c r="I26" i="36" s="1"/>
  <c r="K13" i="36"/>
  <c r="H25" i="36" s="1"/>
  <c r="K12" i="36"/>
  <c r="K11" i="36"/>
  <c r="K10" i="36"/>
  <c r="K15" i="35"/>
  <c r="H22" i="35" s="1"/>
  <c r="K17" i="35"/>
  <c r="H23" i="35" s="1"/>
  <c r="L32" i="35"/>
  <c r="L33" i="35" s="1"/>
  <c r="J43" i="3" s="1"/>
  <c r="C30" i="35"/>
  <c r="C29" i="35"/>
  <c r="B30" i="35" s="1"/>
  <c r="C28" i="35"/>
  <c r="B29" i="35" s="1"/>
  <c r="A30" i="35" s="1"/>
  <c r="B28" i="35"/>
  <c r="A29" i="35" s="1"/>
  <c r="A28" i="35"/>
  <c r="K27" i="35"/>
  <c r="K28" i="35" s="1"/>
  <c r="K29" i="35" s="1"/>
  <c r="K30" i="35" s="1"/>
  <c r="J27" i="35"/>
  <c r="K20" i="35"/>
  <c r="K14" i="35"/>
  <c r="K13" i="35"/>
  <c r="K12" i="35"/>
  <c r="K11" i="35"/>
  <c r="K10" i="35"/>
  <c r="H20" i="35" s="1"/>
  <c r="K5" i="35"/>
  <c r="I43" i="3" s="1"/>
  <c r="H24" i="34"/>
  <c r="L43" i="34"/>
  <c r="L44" i="34" s="1"/>
  <c r="J58" i="3" s="1"/>
  <c r="D39" i="34"/>
  <c r="D38" i="34"/>
  <c r="C39" i="34" s="1"/>
  <c r="D37" i="34"/>
  <c r="C38" i="34" s="1"/>
  <c r="B39" i="34" s="1"/>
  <c r="D36" i="34"/>
  <c r="C37" i="34" s="1"/>
  <c r="B38" i="34" s="1"/>
  <c r="A39" i="34" s="1"/>
  <c r="C36" i="34"/>
  <c r="B37" i="34" s="1"/>
  <c r="A38" i="34" s="1"/>
  <c r="B36" i="34"/>
  <c r="A37" i="34" s="1"/>
  <c r="A36" i="34"/>
  <c r="K35" i="34"/>
  <c r="K36" i="34" s="1"/>
  <c r="K37" i="34" s="1"/>
  <c r="K38" i="34" s="1"/>
  <c r="K39" i="34" s="1"/>
  <c r="J35" i="34"/>
  <c r="L29" i="34"/>
  <c r="K24" i="34"/>
  <c r="K5" i="34"/>
  <c r="I58" i="3" s="1"/>
  <c r="H20" i="33"/>
  <c r="H19" i="33"/>
  <c r="L31" i="33"/>
  <c r="L32" i="33" s="1"/>
  <c r="J42" i="3" s="1"/>
  <c r="C29" i="33"/>
  <c r="A28" i="33"/>
  <c r="D27" i="33"/>
  <c r="C28" i="33" s="1"/>
  <c r="B29" i="33" s="1"/>
  <c r="C27" i="33"/>
  <c r="B28" i="33" s="1"/>
  <c r="A29" i="33" s="1"/>
  <c r="B27" i="33"/>
  <c r="A27" i="33"/>
  <c r="K26" i="33"/>
  <c r="K27" i="33" s="1"/>
  <c r="K28" i="33" s="1"/>
  <c r="K29" i="33" s="1"/>
  <c r="L23" i="33"/>
  <c r="K18" i="33"/>
  <c r="H22" i="33"/>
  <c r="H18" i="33"/>
  <c r="K5" i="33"/>
  <c r="I42" i="3" s="1"/>
  <c r="I26" i="34" l="1"/>
  <c r="J37" i="34"/>
  <c r="J38" i="34"/>
  <c r="J39" i="34"/>
  <c r="I24" i="34"/>
  <c r="J36" i="34"/>
  <c r="J38" i="36"/>
  <c r="H24" i="36"/>
  <c r="I24" i="36" s="1"/>
  <c r="H21" i="35"/>
  <c r="I21" i="35" s="1"/>
  <c r="I22" i="35"/>
  <c r="I22" i="33"/>
  <c r="I20" i="33"/>
  <c r="J36" i="36"/>
  <c r="J30" i="35"/>
  <c r="I20" i="35"/>
  <c r="I23" i="35"/>
  <c r="I27" i="34"/>
  <c r="J29" i="35"/>
  <c r="J37" i="36"/>
  <c r="J27" i="33"/>
  <c r="H21" i="33"/>
  <c r="I21" i="33" s="1"/>
  <c r="J28" i="35"/>
  <c r="I25" i="36"/>
  <c r="I18" i="33"/>
  <c r="I28" i="34"/>
  <c r="I25" i="34"/>
  <c r="J39" i="36"/>
  <c r="I19" i="33"/>
  <c r="J29" i="33"/>
  <c r="J28" i="33"/>
  <c r="H28" i="32"/>
  <c r="I28" i="32" s="1"/>
  <c r="K10" i="32"/>
  <c r="K11" i="32"/>
  <c r="K12" i="32"/>
  <c r="K13" i="32"/>
  <c r="K14" i="32"/>
  <c r="H26" i="32" s="1"/>
  <c r="K16" i="32"/>
  <c r="K15" i="32"/>
  <c r="H27" i="32" s="1"/>
  <c r="L43" i="32"/>
  <c r="L44" i="32" s="1"/>
  <c r="J57" i="3" s="1"/>
  <c r="C38" i="32"/>
  <c r="C37" i="32"/>
  <c r="B38" i="32" s="1"/>
  <c r="C36" i="32"/>
  <c r="B37" i="32" s="1"/>
  <c r="A38" i="32" s="1"/>
  <c r="B36" i="32"/>
  <c r="A37" i="32" s="1"/>
  <c r="A36" i="32"/>
  <c r="K35" i="32"/>
  <c r="K36" i="32" s="1"/>
  <c r="K37" i="32" s="1"/>
  <c r="K38" i="32" s="1"/>
  <c r="J35" i="32"/>
  <c r="L29" i="32"/>
  <c r="K24" i="32"/>
  <c r="K5" i="32"/>
  <c r="I57" i="3" s="1"/>
  <c r="K13" i="31"/>
  <c r="H19" i="31" s="1"/>
  <c r="K14" i="31"/>
  <c r="H20" i="31" s="1"/>
  <c r="K15" i="31"/>
  <c r="H21" i="31" s="1"/>
  <c r="L28" i="31"/>
  <c r="L29" i="31" s="1"/>
  <c r="J41" i="3" s="1"/>
  <c r="A26" i="31"/>
  <c r="K25" i="31"/>
  <c r="K26" i="31" s="1"/>
  <c r="J25" i="31"/>
  <c r="L22" i="31"/>
  <c r="K18" i="31"/>
  <c r="K12" i="31"/>
  <c r="K11" i="31"/>
  <c r="K10" i="31"/>
  <c r="K5" i="31"/>
  <c r="I41" i="3" s="1"/>
  <c r="H25" i="32" l="1"/>
  <c r="I25" i="32" s="1"/>
  <c r="H24" i="32"/>
  <c r="H18" i="31"/>
  <c r="I18" i="31" s="1"/>
  <c r="I19" i="31"/>
  <c r="I21" i="31"/>
  <c r="I24" i="32"/>
  <c r="J38" i="32"/>
  <c r="J26" i="31"/>
  <c r="J37" i="32"/>
  <c r="J36" i="32"/>
  <c r="I27" i="32"/>
  <c r="I26" i="32"/>
  <c r="I20" i="31"/>
  <c r="L44" i="30"/>
  <c r="L45" i="30" s="1"/>
  <c r="B38" i="30"/>
  <c r="B37" i="30"/>
  <c r="A38" i="30" s="1"/>
  <c r="A37" i="30"/>
  <c r="J37" i="30" s="1"/>
  <c r="K36" i="30"/>
  <c r="K37" i="30" s="1"/>
  <c r="J36" i="30"/>
  <c r="L30" i="30"/>
  <c r="I27" i="30"/>
  <c r="K25" i="30"/>
  <c r="K12" i="30"/>
  <c r="H27" i="30" s="1"/>
  <c r="K11" i="30"/>
  <c r="H26" i="30" s="1"/>
  <c r="I26" i="30" s="1"/>
  <c r="K10" i="30"/>
  <c r="H25" i="30" s="1"/>
  <c r="I25" i="30" l="1"/>
  <c r="K11" i="10"/>
  <c r="K12" i="8"/>
  <c r="H25" i="8" s="1"/>
  <c r="K14" i="6"/>
  <c r="K15" i="6"/>
  <c r="K17" i="6"/>
  <c r="H27" i="6" s="1"/>
  <c r="K10" i="5"/>
  <c r="H23" i="5" s="1"/>
  <c r="I23" i="5" s="1"/>
  <c r="K11" i="5"/>
  <c r="K20" i="5"/>
  <c r="K10" i="4" l="1"/>
  <c r="H23" i="4" s="1"/>
  <c r="J12" i="1"/>
  <c r="L32" i="16" l="1"/>
  <c r="L33" i="16" s="1"/>
  <c r="J40" i="3" s="1"/>
  <c r="B30" i="16"/>
  <c r="B29" i="16"/>
  <c r="A30" i="16" s="1"/>
  <c r="A29" i="16"/>
  <c r="K28" i="16"/>
  <c r="K29" i="16" s="1"/>
  <c r="K30" i="16" s="1"/>
  <c r="J28" i="16"/>
  <c r="L25" i="16"/>
  <c r="K10" i="16"/>
  <c r="H21" i="16" s="1"/>
  <c r="I24" i="16"/>
  <c r="L44" i="15"/>
  <c r="L45" i="15" s="1"/>
  <c r="J56" i="3" s="1"/>
  <c r="A37" i="15"/>
  <c r="J36" i="15"/>
  <c r="L30" i="15"/>
  <c r="K25" i="15"/>
  <c r="K13" i="15"/>
  <c r="H27" i="15" s="1"/>
  <c r="K12" i="15"/>
  <c r="H26" i="15" s="1"/>
  <c r="I26" i="15" s="1"/>
  <c r="K11" i="15"/>
  <c r="K10" i="15"/>
  <c r="H25" i="15" s="1"/>
  <c r="L34" i="14"/>
  <c r="L35" i="14" s="1"/>
  <c r="J39" i="3" s="1"/>
  <c r="D32" i="14"/>
  <c r="D31" i="14"/>
  <c r="C32" i="14" s="1"/>
  <c r="D30" i="14"/>
  <c r="C31" i="14" s="1"/>
  <c r="B32" i="14" s="1"/>
  <c r="C29" i="14"/>
  <c r="B30" i="14" s="1"/>
  <c r="A31" i="14" s="1"/>
  <c r="B29" i="14"/>
  <c r="A30" i="14" s="1"/>
  <c r="A29" i="14"/>
  <c r="K28" i="14"/>
  <c r="K29" i="14" s="1"/>
  <c r="K30" i="14" s="1"/>
  <c r="K31" i="14" s="1"/>
  <c r="K32" i="14" s="1"/>
  <c r="L25" i="14"/>
  <c r="E28" i="14" s="1"/>
  <c r="D29" i="14" s="1"/>
  <c r="C30" i="14" s="1"/>
  <c r="B31" i="14" s="1"/>
  <c r="A32" i="14" s="1"/>
  <c r="K19" i="14"/>
  <c r="L46" i="13"/>
  <c r="L47" i="13" s="1"/>
  <c r="J55" i="3" s="1"/>
  <c r="C40" i="13"/>
  <c r="B41" i="13" s="1"/>
  <c r="C39" i="13"/>
  <c r="B40" i="13" s="1"/>
  <c r="A41" i="13" s="1"/>
  <c r="B39" i="13"/>
  <c r="A40" i="13" s="1"/>
  <c r="A39" i="13"/>
  <c r="K42" i="13"/>
  <c r="J38" i="13"/>
  <c r="L32" i="13"/>
  <c r="D38" i="13" s="1"/>
  <c r="K26" i="13"/>
  <c r="K16" i="13"/>
  <c r="H30" i="13" s="1"/>
  <c r="K15" i="13"/>
  <c r="H29" i="13" s="1"/>
  <c r="K14" i="13"/>
  <c r="H28" i="13" s="1"/>
  <c r="I28" i="13" s="1"/>
  <c r="K12" i="13"/>
  <c r="K11" i="13"/>
  <c r="K10" i="13"/>
  <c r="K17" i="13"/>
  <c r="H31" i="13" s="1"/>
  <c r="L45" i="12"/>
  <c r="J38" i="3" s="1"/>
  <c r="A41" i="12"/>
  <c r="D40" i="12"/>
  <c r="C41" i="12" s="1"/>
  <c r="D39" i="12"/>
  <c r="C40" i="12" s="1"/>
  <c r="B41" i="12" s="1"/>
  <c r="D38" i="12"/>
  <c r="C39" i="12" s="1"/>
  <c r="B40" i="12" s="1"/>
  <c r="D37" i="12"/>
  <c r="C37" i="12"/>
  <c r="B38" i="12" s="1"/>
  <c r="A39" i="12" s="1"/>
  <c r="B37" i="12"/>
  <c r="A38" i="12" s="1"/>
  <c r="A37" i="12"/>
  <c r="K37" i="12"/>
  <c r="K38" i="12" s="1"/>
  <c r="K39" i="12" s="1"/>
  <c r="K40" i="12" s="1"/>
  <c r="K41" i="12" s="1"/>
  <c r="J36" i="12"/>
  <c r="L30" i="12"/>
  <c r="F36" i="12" s="1"/>
  <c r="E37" i="12" s="1"/>
  <c r="K25" i="12"/>
  <c r="K17" i="12"/>
  <c r="K22" i="12"/>
  <c r="H31" i="12" s="1"/>
  <c r="K21" i="12"/>
  <c r="H30" i="12" s="1"/>
  <c r="K20" i="12"/>
  <c r="H29" i="12" s="1"/>
  <c r="K19" i="12"/>
  <c r="H28" i="12" s="1"/>
  <c r="K16" i="12"/>
  <c r="K13" i="12"/>
  <c r="K12" i="12"/>
  <c r="K18" i="12"/>
  <c r="H27" i="12" s="1"/>
  <c r="K15" i="12"/>
  <c r="K14" i="12"/>
  <c r="K11" i="12"/>
  <c r="K10" i="12"/>
  <c r="L43" i="11"/>
  <c r="L44" i="11" s="1"/>
  <c r="J37" i="3" s="1"/>
  <c r="A40" i="11"/>
  <c r="D39" i="11"/>
  <c r="D38" i="11"/>
  <c r="C39" i="11" s="1"/>
  <c r="D37" i="11"/>
  <c r="C38" i="11" s="1"/>
  <c r="B39" i="11" s="1"/>
  <c r="D36" i="11"/>
  <c r="C37" i="11" s="1"/>
  <c r="B38" i="11" s="1"/>
  <c r="A39" i="11" s="1"/>
  <c r="C36" i="11"/>
  <c r="B37" i="11" s="1"/>
  <c r="A38" i="11" s="1"/>
  <c r="B36" i="11"/>
  <c r="A37" i="11" s="1"/>
  <c r="A36" i="11"/>
  <c r="K35" i="11"/>
  <c r="K36" i="11" s="1"/>
  <c r="K37" i="11" s="1"/>
  <c r="K38" i="11" s="1"/>
  <c r="K39" i="11" s="1"/>
  <c r="J35" i="11"/>
  <c r="K23" i="11"/>
  <c r="L37" i="10"/>
  <c r="L38" i="10" s="1"/>
  <c r="J36" i="3" s="1"/>
  <c r="D35" i="10"/>
  <c r="D34" i="10"/>
  <c r="C35" i="10" s="1"/>
  <c r="D33" i="10"/>
  <c r="C34" i="10" s="1"/>
  <c r="B35" i="10" s="1"/>
  <c r="D32" i="10"/>
  <c r="C33" i="10" s="1"/>
  <c r="B34" i="10" s="1"/>
  <c r="A35" i="10" s="1"/>
  <c r="C32" i="10"/>
  <c r="B33" i="10" s="1"/>
  <c r="B32" i="10"/>
  <c r="A33" i="10" s="1"/>
  <c r="A32" i="10"/>
  <c r="K31" i="10"/>
  <c r="K32" i="10" s="1"/>
  <c r="K33" i="10" s="1"/>
  <c r="K34" i="10" s="1"/>
  <c r="K35" i="10" s="1"/>
  <c r="J31" i="10"/>
  <c r="L28" i="10"/>
  <c r="K21" i="10"/>
  <c r="K13" i="10"/>
  <c r="K18" i="10"/>
  <c r="K15" i="10"/>
  <c r="I24" i="10" s="1"/>
  <c r="K12" i="10"/>
  <c r="K14" i="10"/>
  <c r="K10" i="10"/>
  <c r="L31" i="9"/>
  <c r="L32" i="9" s="1"/>
  <c r="J35" i="3" s="1"/>
  <c r="C29" i="9"/>
  <c r="C28" i="9"/>
  <c r="B29" i="9" s="1"/>
  <c r="C27" i="9"/>
  <c r="B28" i="9" s="1"/>
  <c r="A29" i="9" s="1"/>
  <c r="C26" i="9"/>
  <c r="B27" i="9" s="1"/>
  <c r="A28" i="9" s="1"/>
  <c r="B26" i="9"/>
  <c r="A27" i="9" s="1"/>
  <c r="A26" i="9"/>
  <c r="K25" i="9"/>
  <c r="K26" i="9" s="1"/>
  <c r="K27" i="9" s="1"/>
  <c r="K28" i="9" s="1"/>
  <c r="K29" i="9" s="1"/>
  <c r="J25" i="9"/>
  <c r="L22" i="9"/>
  <c r="K17" i="9"/>
  <c r="K10" i="9"/>
  <c r="H17" i="9" s="1"/>
  <c r="L42" i="8"/>
  <c r="L43" i="8" s="1"/>
  <c r="J54" i="3" s="1"/>
  <c r="A35" i="8"/>
  <c r="K34" i="8"/>
  <c r="K35" i="8" s="1"/>
  <c r="J34" i="8"/>
  <c r="L28" i="8"/>
  <c r="K23" i="8"/>
  <c r="K11" i="8"/>
  <c r="H24" i="8" s="1"/>
  <c r="K10" i="8"/>
  <c r="I25" i="8"/>
  <c r="L35" i="7"/>
  <c r="L36" i="7" s="1"/>
  <c r="J34" i="3" s="1"/>
  <c r="D33" i="7"/>
  <c r="D32" i="7"/>
  <c r="C33" i="7" s="1"/>
  <c r="D31" i="7"/>
  <c r="C32" i="7" s="1"/>
  <c r="B33" i="7" s="1"/>
  <c r="D30" i="7"/>
  <c r="C31" i="7" s="1"/>
  <c r="B32" i="7" s="1"/>
  <c r="A33" i="7" s="1"/>
  <c r="C30" i="7"/>
  <c r="B31" i="7" s="1"/>
  <c r="A32" i="7" s="1"/>
  <c r="B30" i="7"/>
  <c r="A31" i="7" s="1"/>
  <c r="A30" i="7"/>
  <c r="K29" i="7"/>
  <c r="K30" i="7" s="1"/>
  <c r="K31" i="7" s="1"/>
  <c r="K32" i="7" s="1"/>
  <c r="K33" i="7" s="1"/>
  <c r="K19" i="7"/>
  <c r="K16" i="7"/>
  <c r="K15" i="7"/>
  <c r="K12" i="7"/>
  <c r="H21" i="7" s="1"/>
  <c r="K11" i="7"/>
  <c r="H20" i="7" s="1"/>
  <c r="K10" i="7"/>
  <c r="L41" i="6"/>
  <c r="L42" i="6" s="1"/>
  <c r="J33" i="3" s="1"/>
  <c r="A38" i="6"/>
  <c r="J38" i="6" s="1"/>
  <c r="B37" i="6"/>
  <c r="B36" i="6"/>
  <c r="A37" i="6" s="1"/>
  <c r="B35" i="6"/>
  <c r="B34" i="6"/>
  <c r="A35" i="6" s="1"/>
  <c r="A34" i="6"/>
  <c r="J33" i="6"/>
  <c r="K23" i="6"/>
  <c r="K20" i="6"/>
  <c r="H30" i="6" s="1"/>
  <c r="K19" i="6"/>
  <c r="H29" i="6" s="1"/>
  <c r="K16" i="6"/>
  <c r="H26" i="6" s="1"/>
  <c r="K12" i="6"/>
  <c r="K13" i="6"/>
  <c r="H25" i="6" s="1"/>
  <c r="I25" i="6" s="1"/>
  <c r="K18" i="6"/>
  <c r="H28" i="6" s="1"/>
  <c r="K11" i="6"/>
  <c r="K10" i="6"/>
  <c r="H23" i="6" s="1"/>
  <c r="I23" i="6" s="1"/>
  <c r="K14" i="5"/>
  <c r="K15" i="5"/>
  <c r="K16" i="5"/>
  <c r="A29" i="5"/>
  <c r="D38" i="4"/>
  <c r="D37" i="4"/>
  <c r="C38" i="4" s="1"/>
  <c r="D36" i="4"/>
  <c r="C37" i="4" s="1"/>
  <c r="B38" i="4" s="1"/>
  <c r="D35" i="4"/>
  <c r="C36" i="4" s="1"/>
  <c r="B37" i="4" s="1"/>
  <c r="A38" i="4" s="1"/>
  <c r="C35" i="4"/>
  <c r="B36" i="4" s="1"/>
  <c r="A37" i="4" s="1"/>
  <c r="B35" i="4"/>
  <c r="A36" i="4" s="1"/>
  <c r="A35" i="4"/>
  <c r="L32" i="5"/>
  <c r="J53" i="3" s="1"/>
  <c r="K12" i="5"/>
  <c r="H22" i="5" s="1"/>
  <c r="I22" i="5" s="1"/>
  <c r="A39" i="4"/>
  <c r="K19" i="4"/>
  <c r="K20" i="4"/>
  <c r="L43" i="4"/>
  <c r="J32" i="3" s="1"/>
  <c r="K34" i="4"/>
  <c r="K11" i="4"/>
  <c r="K12" i="4"/>
  <c r="K13" i="4"/>
  <c r="K14" i="4"/>
  <c r="K15" i="4"/>
  <c r="K16" i="4"/>
  <c r="K17" i="4"/>
  <c r="K18" i="4"/>
  <c r="H26" i="4" s="1"/>
  <c r="H22" i="10" l="1"/>
  <c r="I22" i="10" s="1"/>
  <c r="H21" i="10"/>
  <c r="I21" i="10" s="1"/>
  <c r="H25" i="10"/>
  <c r="I25" i="10" s="1"/>
  <c r="H23" i="10"/>
  <c r="I23" i="10" s="1"/>
  <c r="J41" i="12"/>
  <c r="H26" i="12"/>
  <c r="I26" i="12" s="1"/>
  <c r="J34" i="6"/>
  <c r="J38" i="4"/>
  <c r="J28" i="14"/>
  <c r="J30" i="7"/>
  <c r="J31" i="7"/>
  <c r="J32" i="7"/>
  <c r="J33" i="7"/>
  <c r="H20" i="5"/>
  <c r="I20" i="5" s="1"/>
  <c r="H24" i="6"/>
  <c r="I24" i="6" s="1"/>
  <c r="J48" i="3"/>
  <c r="J64" i="3" s="1"/>
  <c r="J29" i="14"/>
  <c r="J30" i="14"/>
  <c r="J27" i="9"/>
  <c r="J28" i="9"/>
  <c r="A36" i="6"/>
  <c r="J36" i="6" s="1"/>
  <c r="J35" i="6"/>
  <c r="J37" i="6"/>
  <c r="I30" i="6"/>
  <c r="H19" i="7"/>
  <c r="I19" i="7" s="1"/>
  <c r="J35" i="10"/>
  <c r="I21" i="16"/>
  <c r="I22" i="16"/>
  <c r="I31" i="13"/>
  <c r="J37" i="15"/>
  <c r="J29" i="16"/>
  <c r="H25" i="4"/>
  <c r="H24" i="4"/>
  <c r="J35" i="8"/>
  <c r="J26" i="9"/>
  <c r="I25" i="11"/>
  <c r="H25" i="12"/>
  <c r="I25" i="12" s="1"/>
  <c r="H26" i="13"/>
  <c r="I29" i="13"/>
  <c r="I19" i="14"/>
  <c r="H23" i="8"/>
  <c r="I23" i="8" s="1"/>
  <c r="I25" i="15"/>
  <c r="I17" i="9"/>
  <c r="I27" i="11"/>
  <c r="I31" i="12"/>
  <c r="J29" i="5"/>
  <c r="H24" i="7"/>
  <c r="I24" i="7" s="1"/>
  <c r="I30" i="13"/>
  <c r="J32" i="14"/>
  <c r="I26" i="13"/>
  <c r="J39" i="13"/>
  <c r="I28" i="12"/>
  <c r="I30" i="12"/>
  <c r="J37" i="12"/>
  <c r="I27" i="12"/>
  <c r="I29" i="12"/>
  <c r="I23" i="11"/>
  <c r="J36" i="11"/>
  <c r="I26" i="11"/>
  <c r="J32" i="10"/>
  <c r="I28" i="6"/>
  <c r="I29" i="6"/>
  <c r="I27" i="6"/>
  <c r="I23" i="16"/>
  <c r="I27" i="15"/>
  <c r="J30" i="16"/>
  <c r="J31" i="14"/>
  <c r="J41" i="13"/>
  <c r="J40" i="13"/>
  <c r="C38" i="12"/>
  <c r="B39" i="12" s="1"/>
  <c r="A40" i="12" s="1"/>
  <c r="J40" i="12" s="1"/>
  <c r="J39" i="11"/>
  <c r="J38" i="11"/>
  <c r="J37" i="11"/>
  <c r="A34" i="10"/>
  <c r="J34" i="10" s="1"/>
  <c r="J33" i="10"/>
  <c r="J29" i="9"/>
  <c r="I24" i="8"/>
  <c r="I20" i="7"/>
  <c r="I21" i="7"/>
  <c r="I26" i="6"/>
  <c r="I23" i="4"/>
  <c r="J38" i="12" l="1"/>
  <c r="J39" i="12"/>
  <c r="J35" i="4"/>
  <c r="J36" i="4"/>
  <c r="J37" i="4"/>
  <c r="J34" i="4"/>
  <c r="M20" i="1"/>
  <c r="H27" i="4"/>
  <c r="I27" i="4" s="1"/>
  <c r="H28" i="4"/>
  <c r="B33" i="3" l="1"/>
  <c r="I26" i="4"/>
  <c r="I25" i="4"/>
  <c r="I28" i="4"/>
  <c r="I24" i="4"/>
  <c r="D27" i="3"/>
  <c r="D25" i="3"/>
  <c r="D20" i="3"/>
  <c r="D18" i="3"/>
  <c r="C33" i="3" l="1"/>
  <c r="B34" i="3" s="1"/>
  <c r="C34" i="3" s="1"/>
  <c r="B35" i="3" s="1"/>
  <c r="K35" i="4"/>
  <c r="K36" i="4" s="1"/>
  <c r="K37" i="4" s="1"/>
  <c r="K38" i="4" s="1"/>
  <c r="J13" i="1"/>
  <c r="J14" i="1"/>
  <c r="M30" i="1"/>
  <c r="M33" i="1" s="1"/>
  <c r="L23" i="1"/>
  <c r="L24" i="1" s="1"/>
  <c r="L25" i="1" s="1"/>
  <c r="L26" i="1" s="1"/>
  <c r="J24" i="1"/>
  <c r="J25" i="1"/>
  <c r="J26" i="1"/>
  <c r="J23" i="1"/>
  <c r="C35" i="3" l="1"/>
  <c r="B36" i="3" s="1"/>
  <c r="J16" i="1"/>
  <c r="J15" i="1"/>
  <c r="M7" i="1"/>
  <c r="K14" i="1" s="1"/>
  <c r="D11" i="3"/>
  <c r="G4" i="3"/>
  <c r="E6" i="3"/>
  <c r="G6" i="3" l="1"/>
  <c r="E9" i="3" s="1"/>
  <c r="F9" i="3" s="1"/>
  <c r="C36" i="3"/>
  <c r="B37" i="3" s="1"/>
  <c r="G7" i="3"/>
  <c r="E25" i="3" s="1"/>
  <c r="K15" i="1"/>
  <c r="E18" i="3"/>
  <c r="E19" i="3"/>
  <c r="E20" i="3"/>
  <c r="K16" i="1"/>
  <c r="H9" i="3" l="1"/>
  <c r="C37" i="3"/>
  <c r="E27" i="3"/>
  <c r="H27" i="3" s="1"/>
  <c r="E26" i="3"/>
  <c r="F26" i="3" s="1"/>
  <c r="E11" i="3"/>
  <c r="F11" i="3" s="1"/>
  <c r="F12" i="3" s="1"/>
  <c r="G9" i="3" s="1"/>
  <c r="I9" i="3" s="1"/>
  <c r="E10" i="3"/>
  <c r="F10" i="3" s="1"/>
  <c r="F25" i="3"/>
  <c r="H25" i="3"/>
  <c r="H20" i="3"/>
  <c r="F20" i="3"/>
  <c r="F21" i="3" s="1"/>
  <c r="G18" i="3" s="1"/>
  <c r="H19" i="3"/>
  <c r="F19" i="3"/>
  <c r="F18" i="3"/>
  <c r="E29" i="3"/>
  <c r="H18" i="3"/>
  <c r="B38" i="3" l="1"/>
  <c r="C38" i="3" s="1"/>
  <c r="B39" i="3" s="1"/>
  <c r="C39" i="3" s="1"/>
  <c r="B40" i="3" s="1"/>
  <c r="C40" i="3" s="1"/>
  <c r="B41" i="3" s="1"/>
  <c r="C41" i="3" s="1"/>
  <c r="B42" i="3" s="1"/>
  <c r="C42" i="3" s="1"/>
  <c r="B43" i="3" s="1"/>
  <c r="C43" i="3" s="1"/>
  <c r="B44" i="3" s="1"/>
  <c r="C44" i="3" s="1"/>
  <c r="B45" i="3" s="1"/>
  <c r="C45" i="3" s="1"/>
  <c r="B46" i="3" s="1"/>
  <c r="C46" i="3" s="1"/>
  <c r="B47" i="3" s="1"/>
  <c r="C47" i="3" s="1"/>
  <c r="B48" i="3" s="1"/>
  <c r="C48" i="3" s="1"/>
  <c r="J9" i="3"/>
  <c r="H26" i="3"/>
  <c r="I18" i="3"/>
  <c r="F27" i="3"/>
  <c r="F28" i="3" s="1"/>
  <c r="G25" i="3" s="1"/>
  <c r="I25" i="3" s="1"/>
  <c r="H10" i="3"/>
  <c r="G10" i="3"/>
  <c r="H11" i="3"/>
  <c r="G27" i="3"/>
  <c r="I27" i="3" s="1"/>
  <c r="G26" i="3"/>
  <c r="G19" i="3"/>
  <c r="I19" i="3" s="1"/>
  <c r="G20" i="3"/>
  <c r="I20" i="3" s="1"/>
  <c r="G11" i="3"/>
  <c r="I26" i="3" l="1"/>
  <c r="I10" i="3"/>
  <c r="I11" i="3"/>
</calcChain>
</file>

<file path=xl/sharedStrings.xml><?xml version="1.0" encoding="utf-8"?>
<sst xmlns="http://schemas.openxmlformats.org/spreadsheetml/2006/main" count="3012" uniqueCount="565">
  <si>
    <t/>
  </si>
  <si>
    <t>Nombre de la vía:</t>
  </si>
  <si>
    <t>Evaluado por:</t>
  </si>
  <si>
    <t>Fecha:</t>
  </si>
  <si>
    <t>Abscisa inicial:</t>
  </si>
  <si>
    <t>Abscisa final:</t>
  </si>
  <si>
    <t>TIPOS DE FALLAS</t>
  </si>
  <si>
    <t>FALLAS EXISTENTES</t>
  </si>
  <si>
    <t>Falla</t>
  </si>
  <si>
    <t>Severidad</t>
  </si>
  <si>
    <t>Densidad %</t>
  </si>
  <si>
    <t>VD</t>
  </si>
  <si>
    <t>CALCULO DEL PCI</t>
  </si>
  <si>
    <t>Q</t>
  </si>
  <si>
    <t>TOTAL VD</t>
  </si>
  <si>
    <t>CDV</t>
  </si>
  <si>
    <t>PAVIMENTO:   FLEXIBLE. CARPETA ASFÁLTIC A</t>
  </si>
  <si>
    <t>AZOGUES - COJITAMBO - DELEG - LA RAYA.</t>
  </si>
  <si>
    <t>Diana Garcés V.</t>
  </si>
  <si>
    <t>13 de Enero del 2017</t>
  </si>
  <si>
    <t>TOTAL</t>
  </si>
  <si>
    <t>LARGO   m</t>
  </si>
  <si>
    <t>ANCHO   m</t>
  </si>
  <si>
    <t>PROF.   m</t>
  </si>
  <si>
    <t>Unidad</t>
  </si>
  <si>
    <t xml:space="preserve">PCI= 100 -  CDV            </t>
  </si>
  <si>
    <t>EVALUACIÓN DEL ÍNDICE DE CONDICIÓN  DEL PAVIMENTO (PCI )</t>
  </si>
  <si>
    <t>UNIVERSIDAD DE CUENCA</t>
  </si>
  <si>
    <t xml:space="preserve">Cuadro 1. </t>
  </si>
  <si>
    <t>RANGOS DE CALIFICACIÓN DEL PCI</t>
  </si>
  <si>
    <t xml:space="preserve">Rango </t>
  </si>
  <si>
    <t xml:space="preserve">Clasificación </t>
  </si>
  <si>
    <t xml:space="preserve">100 – 85 </t>
  </si>
  <si>
    <t>Excelente</t>
  </si>
  <si>
    <t xml:space="preserve">85 – 70 </t>
  </si>
  <si>
    <t>Muy Bueno</t>
  </si>
  <si>
    <t xml:space="preserve">70 – 55 </t>
  </si>
  <si>
    <t>Bueno</t>
  </si>
  <si>
    <t xml:space="preserve">55 – 40 </t>
  </si>
  <si>
    <t>Regular</t>
  </si>
  <si>
    <t>40 – 25</t>
  </si>
  <si>
    <t xml:space="preserve"> Malo</t>
  </si>
  <si>
    <t xml:space="preserve">25 – 10 </t>
  </si>
  <si>
    <t>Muy Malo</t>
  </si>
  <si>
    <t xml:space="preserve">10 – 0 </t>
  </si>
  <si>
    <t xml:space="preserve">Fallado </t>
  </si>
  <si>
    <t xml:space="preserve">5.0 - 4.0 </t>
  </si>
  <si>
    <t>4.0 - 3.0</t>
  </si>
  <si>
    <t>3.0 - 2.0</t>
  </si>
  <si>
    <t>2.0 - 1.0</t>
  </si>
  <si>
    <t>1.0 - 0.0</t>
  </si>
  <si>
    <t xml:space="preserve">Calificación </t>
  </si>
  <si>
    <t>Muy Buena</t>
  </si>
  <si>
    <t>Buena</t>
  </si>
  <si>
    <t>Muy Mala</t>
  </si>
  <si>
    <t xml:space="preserve"> Mala</t>
  </si>
  <si>
    <t>Tramo  de Via</t>
  </si>
  <si>
    <t>Sección (m)</t>
  </si>
  <si>
    <t>Azogues - Cojitambo</t>
  </si>
  <si>
    <t>Cojitambo - Deleg</t>
  </si>
  <si>
    <t>Deleg - La Raya</t>
  </si>
  <si>
    <t>Longitud (km)</t>
  </si>
  <si>
    <t>N</t>
  </si>
  <si>
    <t>e</t>
  </si>
  <si>
    <t>sd</t>
  </si>
  <si>
    <t>n</t>
  </si>
  <si>
    <t>n (asumido)</t>
  </si>
  <si>
    <t>i</t>
  </si>
  <si>
    <t>l</t>
  </si>
  <si>
    <t>Li</t>
  </si>
  <si>
    <t>Fisuramiento de borde</t>
  </si>
  <si>
    <t>m</t>
  </si>
  <si>
    <t>b</t>
  </si>
  <si>
    <t>m2</t>
  </si>
  <si>
    <t>Área del tramo: (m2)</t>
  </si>
  <si>
    <t>VALORES DEDUCIDOS</t>
  </si>
  <si>
    <t>Piel de Cocodrilo</t>
  </si>
  <si>
    <t>q</t>
  </si>
  <si>
    <t xml:space="preserve">CDV =   </t>
  </si>
  <si>
    <t xml:space="preserve">PCI=  </t>
  </si>
  <si>
    <t xml:space="preserve">Fisuramiento de borde </t>
  </si>
  <si>
    <t>Hundiniento</t>
  </si>
  <si>
    <t>1o</t>
  </si>
  <si>
    <t xml:space="preserve">CLASIFICACIÓN </t>
  </si>
  <si>
    <t>BUENO.</t>
  </si>
  <si>
    <r>
      <t xml:space="preserve">1    Piel de cocodrilo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>10  Fisuramiento Longit. y/o  trans.            m</t>
    </r>
    <r>
      <rPr>
        <i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2    Exudación      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11   Parche                 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3    Fisuramiento en bloque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12   Agregado Pulido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4    Desniveles Localizados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13   Baches                                                     </t>
    </r>
    <r>
      <rPr>
        <i/>
        <sz val="9"/>
        <color rgb="FF000000"/>
        <rFont val="Arial"/>
        <family val="2"/>
      </rPr>
      <t xml:space="preserve">Unidad
</t>
    </r>
    <r>
      <rPr>
        <sz val="9"/>
        <color rgb="FF000000"/>
        <rFont val="Arial"/>
        <family val="2"/>
      </rPr>
      <t xml:space="preserve">5    Corrugación  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14   Cruce de ferrocarril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6    Depresión     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15   Surco en Huella (Ahuellamiento)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7    Fisuramiento en borde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16   Desplazamiento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8    Fisuramiento de reflexión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17   Fisuramiento de Resbalamiento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9   Desnivel carril/espaldón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18   Hinchamiento                                          </t>
    </r>
    <r>
      <rPr>
        <i/>
        <sz val="9"/>
        <color rgb="FF000000"/>
        <rFont val="Arial"/>
        <family val="2"/>
      </rPr>
      <t xml:space="preserve">m2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19   Desmoronamiento / Intemperismo     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rgb="FF000000"/>
        <rFont val="Arial"/>
        <family val="2"/>
      </rPr>
      <t/>
    </r>
  </si>
  <si>
    <t>0+043</t>
  </si>
  <si>
    <t>0+086</t>
  </si>
  <si>
    <t xml:space="preserve">Parche </t>
  </si>
  <si>
    <t>Agregado Pulido</t>
  </si>
  <si>
    <t>Ahuellamiento</t>
  </si>
  <si>
    <r>
      <t xml:space="preserve">1    Piel de cocodrilo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>10  Fisuras Longit. y/o  trans.            m</t>
    </r>
    <r>
      <rPr>
        <i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2    Exudación      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11   Parche                 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3    Fisuramiento en bloque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12   Agregado Pulido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4    Desniveles Localizados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13   Baches                                                     </t>
    </r>
    <r>
      <rPr>
        <i/>
        <sz val="9"/>
        <color rgb="FF000000"/>
        <rFont val="Arial"/>
        <family val="2"/>
      </rPr>
      <t xml:space="preserve">Unidad
</t>
    </r>
    <r>
      <rPr>
        <sz val="9"/>
        <color rgb="FF000000"/>
        <rFont val="Arial"/>
        <family val="2"/>
      </rPr>
      <t xml:space="preserve">5    Corrugación  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14   Cruce de ferrocarril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6    Depresión     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15   Surco en Huella (Ahuellamiento)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7    Fisuramiento en borde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16   Desplazamiento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8    Fisuramiento de reflexión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17   Fisuramiento de Resbalamiento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9   Desnivel carril/espaldón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18   Hinchamiento                                          </t>
    </r>
    <r>
      <rPr>
        <i/>
        <sz val="9"/>
        <color rgb="FF000000"/>
        <rFont val="Arial"/>
        <family val="2"/>
      </rPr>
      <t xml:space="preserve">m2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19   Desmoronamiento / Intemperismo     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rgb="FF000000"/>
        <rFont val="Arial"/>
        <family val="2"/>
      </rPr>
      <t/>
    </r>
  </si>
  <si>
    <t>Fisura Longitudinal y/o Transversal</t>
  </si>
  <si>
    <t>Depresión</t>
  </si>
  <si>
    <t>a</t>
  </si>
  <si>
    <t>Desnivel Carril- Berma.</t>
  </si>
  <si>
    <t>INVENTARIO DE FALLAS EXISTENTES</t>
  </si>
  <si>
    <t>VALORES  DEDUCIDOS DE FALLAS EXISTENTES</t>
  </si>
  <si>
    <t xml:space="preserve"> Vía:</t>
  </si>
  <si>
    <t>PAVIMENTO FLEXIBLE. CARPETA ASFÁLTIC A</t>
  </si>
  <si>
    <t>Área de tramo:</t>
  </si>
  <si>
    <t>VDT</t>
  </si>
  <si>
    <t>CDT</t>
  </si>
  <si>
    <t>HDV</t>
  </si>
  <si>
    <t>PCI</t>
  </si>
  <si>
    <t>CLASIFICACIÓN</t>
  </si>
  <si>
    <t xml:space="preserve">Depresión </t>
  </si>
  <si>
    <t xml:space="preserve">Desmoronamiento / Intemperismo     </t>
  </si>
  <si>
    <t>Baches</t>
  </si>
  <si>
    <t>PROFUNDIDAD MAXIMO DEL BACHE</t>
  </si>
  <si>
    <t xml:space="preserve">DIAMETRO PROMEDIO DEL BACHE </t>
  </si>
  <si>
    <t>120 a 203 mm</t>
  </si>
  <si>
    <t>&gt;203 y &gt;=457 mm</t>
  </si>
  <si>
    <t>&gt;457 y&gt;= 762 mm</t>
  </si>
  <si>
    <t>1.27 a 2.5 cm</t>
  </si>
  <si>
    <t xml:space="preserve">                 B</t>
  </si>
  <si>
    <t xml:space="preserve">          M</t>
  </si>
  <si>
    <t>2.5 a 5.0 cm</t>
  </si>
  <si>
    <t xml:space="preserve">                 M</t>
  </si>
  <si>
    <t>&gt;5.0 cm</t>
  </si>
  <si>
    <t xml:space="preserve">           A</t>
  </si>
  <si>
    <t xml:space="preserve">Piel de cocodrilo                            </t>
  </si>
  <si>
    <t xml:space="preserve">m2 </t>
  </si>
  <si>
    <t>Fisuramiento en borde</t>
  </si>
  <si>
    <t>Parche</t>
  </si>
  <si>
    <t>Fisuramiento Longit. y/o  trans.</t>
  </si>
  <si>
    <t>Exudación</t>
  </si>
  <si>
    <t>Fisuramiento de Resbalamiento</t>
  </si>
  <si>
    <t>Corrugación</t>
  </si>
  <si>
    <t xml:space="preserve"> Exudación    </t>
  </si>
  <si>
    <t xml:space="preserve"> m2</t>
  </si>
  <si>
    <t xml:space="preserve"> Desniveles Localizados</t>
  </si>
  <si>
    <t xml:space="preserve">Surco en Huella (Ahuellamiento)   </t>
  </si>
  <si>
    <t xml:space="preserve">Baches                </t>
  </si>
  <si>
    <t>cojitambo deleg</t>
  </si>
  <si>
    <t>6 ó más</t>
  </si>
  <si>
    <t>% Camiones en el Carril de Diseño</t>
  </si>
  <si>
    <t># Carriles de Tráfico (Dos Direcciones)</t>
  </si>
  <si>
    <t># Carriles de Carriles en cada Dirección</t>
  </si>
  <si>
    <t>% ESAL en el Carril de Diseño</t>
  </si>
  <si>
    <t>80 - 100</t>
  </si>
  <si>
    <t>60 - 80</t>
  </si>
  <si>
    <t>50 - 75</t>
  </si>
  <si>
    <t xml:space="preserve">Niveles de confiabilidad sugeridos para diferentes carreteras </t>
  </si>
  <si>
    <t>Clasificación</t>
  </si>
  <si>
    <t>Urbana</t>
  </si>
  <si>
    <t>Rural</t>
  </si>
  <si>
    <t>Autopistas Interprovinciales y otras</t>
  </si>
  <si>
    <t>85 - 99-9</t>
  </si>
  <si>
    <t>80 - 99.9</t>
  </si>
  <si>
    <t>Arterias Principales</t>
  </si>
  <si>
    <t>80 - 90</t>
  </si>
  <si>
    <t>75 - 95</t>
  </si>
  <si>
    <t>80 - 95</t>
  </si>
  <si>
    <t>50 - 80</t>
  </si>
  <si>
    <t>Colectoras de Tránsito</t>
  </si>
  <si>
    <t>Carreteras Locales</t>
  </si>
  <si>
    <t xml:space="preserve">Agregado Pulido   </t>
  </si>
  <si>
    <t>Hinchamiento</t>
  </si>
  <si>
    <t xml:space="preserve">ancho de via </t>
  </si>
  <si>
    <t xml:space="preserve">deleg </t>
  </si>
  <si>
    <t xml:space="preserve"> Depresión   </t>
  </si>
  <si>
    <t xml:space="preserve">regreso </t>
  </si>
  <si>
    <t xml:space="preserve">Fisuramiento en borde </t>
  </si>
  <si>
    <t>MUY MALO</t>
  </si>
  <si>
    <t xml:space="preserve">a </t>
  </si>
  <si>
    <t>Bache (sev. Alta)</t>
  </si>
  <si>
    <t>Bache (sev. media)</t>
  </si>
  <si>
    <t>unidad</t>
  </si>
  <si>
    <t>m3</t>
  </si>
  <si>
    <t>REGULAR</t>
  </si>
  <si>
    <t>Desmoronamiento / Intemperismo</t>
  </si>
  <si>
    <t>Agreagado Pulido</t>
  </si>
  <si>
    <t>adicional</t>
  </si>
  <si>
    <t>Bache</t>
  </si>
  <si>
    <t>MUY BUENO.</t>
  </si>
  <si>
    <t>MALO</t>
  </si>
  <si>
    <t>Agregado pulido</t>
  </si>
  <si>
    <t>FALLADO</t>
  </si>
  <si>
    <t>MUY  MALO</t>
  </si>
  <si>
    <t xml:space="preserve"> MALO</t>
  </si>
  <si>
    <t>0+050</t>
  </si>
  <si>
    <t>MUY BUENO</t>
  </si>
  <si>
    <t>ADICIONAL</t>
  </si>
  <si>
    <t xml:space="preserve"> </t>
  </si>
  <si>
    <t>TRAMO</t>
  </si>
  <si>
    <t>ABS INICIAL</t>
  </si>
  <si>
    <t>ABS FINAL</t>
  </si>
  <si>
    <t>AREA TRAMO</t>
  </si>
  <si>
    <t>CALIFICACION</t>
  </si>
  <si>
    <t>1 + 395</t>
  </si>
  <si>
    <t>0 + 083</t>
  </si>
  <si>
    <t>0 + 043</t>
  </si>
  <si>
    <t>1 + 435</t>
  </si>
  <si>
    <t>2 + 747</t>
  </si>
  <si>
    <t>4 + 099</t>
  </si>
  <si>
    <t>5 + 451</t>
  </si>
  <si>
    <t>6 + 803</t>
  </si>
  <si>
    <t>8 + 155</t>
  </si>
  <si>
    <t>9 + 510</t>
  </si>
  <si>
    <t>2 + 787</t>
  </si>
  <si>
    <t>10 + 865</t>
  </si>
  <si>
    <t>12 + 220</t>
  </si>
  <si>
    <t>13 + 575</t>
  </si>
  <si>
    <t>14 + 930</t>
  </si>
  <si>
    <t>16 + 285</t>
  </si>
  <si>
    <t>17 + 640</t>
  </si>
  <si>
    <t>18 + 995</t>
  </si>
  <si>
    <t>20 + 350</t>
  </si>
  <si>
    <t>4 + 139</t>
  </si>
  <si>
    <t>5 + 491</t>
  </si>
  <si>
    <t>6 + 843</t>
  </si>
  <si>
    <t>8 + 198</t>
  </si>
  <si>
    <t>9 + 553</t>
  </si>
  <si>
    <t>10 + 908</t>
  </si>
  <si>
    <t>12 + 263</t>
  </si>
  <si>
    <t>13 + 618</t>
  </si>
  <si>
    <t>14 + 973</t>
  </si>
  <si>
    <t>16 + 328</t>
  </si>
  <si>
    <t>17 + 683</t>
  </si>
  <si>
    <t>19 + 038</t>
  </si>
  <si>
    <t>20 + 393</t>
  </si>
  <si>
    <r>
      <t>PCI</t>
    </r>
    <r>
      <rPr>
        <b/>
        <i/>
        <sz val="8"/>
        <color rgb="FF000000"/>
        <rFont val="Calibri"/>
        <family val="2"/>
      </rPr>
      <t>R</t>
    </r>
  </si>
  <si>
    <r>
      <t>PCI</t>
    </r>
    <r>
      <rPr>
        <b/>
        <i/>
        <sz val="8"/>
        <color rgb="FF000000"/>
        <rFont val="Calibri"/>
        <family val="2"/>
      </rPr>
      <t>A</t>
    </r>
  </si>
  <si>
    <t>A</t>
  </si>
  <si>
    <r>
      <t>PCI</t>
    </r>
    <r>
      <rPr>
        <b/>
        <i/>
        <sz val="8"/>
        <color rgb="FF000000"/>
        <rFont val="Calibri"/>
        <family val="2"/>
      </rPr>
      <t>S</t>
    </r>
  </si>
  <si>
    <t xml:space="preserve">LONGITUD TOTAL </t>
  </si>
  <si>
    <t>Área Sección (m2)</t>
  </si>
  <si>
    <t xml:space="preserve">error </t>
  </si>
  <si>
    <t># de muestras a ser evaluadas (n asumido)</t>
  </si>
  <si>
    <t>%</t>
  </si>
  <si>
    <t>Área de muestra</t>
  </si>
  <si>
    <t>Piel de cocodrilo.</t>
  </si>
  <si>
    <t xml:space="preserve">Ahuellamiento   </t>
  </si>
  <si>
    <t xml:space="preserve"> m3</t>
  </si>
  <si>
    <t>0 + 225</t>
  </si>
  <si>
    <t>0 + 265</t>
  </si>
  <si>
    <t>3 + 115</t>
  </si>
  <si>
    <t>3 + 155</t>
  </si>
  <si>
    <t>AD. 1</t>
  </si>
  <si>
    <t>AD . 2</t>
  </si>
  <si>
    <t>AD . 3</t>
  </si>
  <si>
    <t>AD . 4</t>
  </si>
  <si>
    <t>AD . 5</t>
  </si>
  <si>
    <t>AD . 6</t>
  </si>
  <si>
    <t>AD . 7</t>
  </si>
  <si>
    <t>19 + 950</t>
  </si>
  <si>
    <t>19 + 993</t>
  </si>
  <si>
    <t>8 + 720</t>
  </si>
  <si>
    <t>8 + 763</t>
  </si>
  <si>
    <t>9 + 250</t>
  </si>
  <si>
    <t>9 + 293</t>
  </si>
  <si>
    <t>12 + 770</t>
  </si>
  <si>
    <t>12 + 813</t>
  </si>
  <si>
    <t>14 + 400</t>
  </si>
  <si>
    <t>14 + 443</t>
  </si>
  <si>
    <t>18 + 140</t>
  </si>
  <si>
    <t>18 + 183</t>
  </si>
  <si>
    <t>Condición de Diseño</t>
  </si>
  <si>
    <t>Desviación Estándar</t>
  </si>
  <si>
    <t xml:space="preserve">Pavimentos flexibles </t>
  </si>
  <si>
    <t>0,40 – 0,50</t>
  </si>
  <si>
    <t xml:space="preserve">Construcción nueva </t>
  </si>
  <si>
    <t>0,35 – 0,40</t>
  </si>
  <si>
    <t xml:space="preserve">Sobre- capas  </t>
  </si>
  <si>
    <t xml:space="preserve">0,50  </t>
  </si>
  <si>
    <t>Calidad de Drenaje</t>
  </si>
  <si>
    <t>Porcentaje de tiempo en que la nueva estructura de pavimento está expuesta a niveles de humedad cercanos a la saturación</t>
  </si>
  <si>
    <t>Menos de 1%</t>
  </si>
  <si>
    <t>1 -5 %</t>
  </si>
  <si>
    <t>5 -25%</t>
  </si>
  <si>
    <t>Más de 25%</t>
  </si>
  <si>
    <t>1.4 - 1.35</t>
  </si>
  <si>
    <t>1.35 - 1.30</t>
  </si>
  <si>
    <t>1.4 - 1.37</t>
  </si>
  <si>
    <t>1.35 - 1.25</t>
  </si>
  <si>
    <t>1.25 - 1.15</t>
  </si>
  <si>
    <t>1.15 - 1.00</t>
  </si>
  <si>
    <t>1.15 - 1.05</t>
  </si>
  <si>
    <t>1.05 - 0.80</t>
  </si>
  <si>
    <t>Pobre</t>
  </si>
  <si>
    <t>0.80 - 0.60</t>
  </si>
  <si>
    <t>Deficiente</t>
  </si>
  <si>
    <t>1.05 - 0.95</t>
  </si>
  <si>
    <t>0.95 - 0.75</t>
  </si>
  <si>
    <t>0.75 - 0.40</t>
  </si>
  <si>
    <t xml:space="preserve">Fallas Funcionales </t>
  </si>
  <si>
    <t>Fallas Estructurales</t>
  </si>
  <si>
    <t xml:space="preserve">Exudación  </t>
  </si>
  <si>
    <t xml:space="preserve"> Fisuramiento en bloque</t>
  </si>
  <si>
    <t xml:space="preserve"> Desniveles Localizados </t>
  </si>
  <si>
    <t>Parches</t>
  </si>
  <si>
    <t>Cruce de Ferrocarril</t>
  </si>
  <si>
    <t>Desplazamiento</t>
  </si>
  <si>
    <t>Desmoronamiento/ Interperismo</t>
  </si>
  <si>
    <t>Fisuramiento de reflexión</t>
  </si>
  <si>
    <t>Desnivel Carril/Espaldón</t>
  </si>
  <si>
    <t>Fisuras Longitudinales y Transversales</t>
  </si>
  <si>
    <t>Cargas Equivalentes (Periodo de Diseño)</t>
  </si>
  <si>
    <t>Espesor mínimo (cm)</t>
  </si>
  <si>
    <t>Mezcla Asfaltica (todas las capas)</t>
  </si>
  <si>
    <t>Base y/o Subbase granular</t>
  </si>
  <si>
    <t>&lt; 50000</t>
  </si>
  <si>
    <t>50000 - 150000</t>
  </si>
  <si>
    <t>150000 - 500000</t>
  </si>
  <si>
    <t>500000 - 2000000</t>
  </si>
  <si>
    <t>2000000 - 7000000</t>
  </si>
  <si>
    <t>&gt; 7000000</t>
  </si>
  <si>
    <t>2.5 (*)</t>
  </si>
  <si>
    <t>(*) o tratmiento superficial, según tipo de vía.</t>
  </si>
  <si>
    <t>Simbología</t>
  </si>
  <si>
    <t>Parche (m)</t>
  </si>
  <si>
    <t>Fisura Longitudinal y/o Transversal (m)</t>
  </si>
  <si>
    <t>Depresión (b)</t>
  </si>
  <si>
    <t>Agregado Pulido (a)</t>
  </si>
  <si>
    <t>Ahuellamiento (b)</t>
  </si>
  <si>
    <t>Desnivel Carril- Berma (b)</t>
  </si>
  <si>
    <t>Piel de cocodrilo (b).</t>
  </si>
  <si>
    <t>Piel de cocodrilo (m)</t>
  </si>
  <si>
    <t>Parche (a)</t>
  </si>
  <si>
    <t>Desmoronamiento / Intemperismo (b)</t>
  </si>
  <si>
    <t>Baches (a)</t>
  </si>
  <si>
    <t>Fisuras en borde (b)</t>
  </si>
  <si>
    <t>Fisuras Longit. y/o  trans (m)</t>
  </si>
  <si>
    <t>Fisuras Longit. y/o  trans.</t>
  </si>
  <si>
    <t>Fisuras en borde</t>
  </si>
  <si>
    <t>Fisuras en bloque</t>
  </si>
  <si>
    <t>Parche (b)</t>
  </si>
  <si>
    <t>Fisura Longitudinal y/o Transversal (b)</t>
  </si>
  <si>
    <t>Corrugación (m)</t>
  </si>
  <si>
    <t>Depresión (a)</t>
  </si>
  <si>
    <t>Depresión (m)</t>
  </si>
  <si>
    <t>Fisuras Longit. y/o  trans. (m)</t>
  </si>
  <si>
    <t>Piel de cocodrilo. (m)</t>
  </si>
  <si>
    <t>Parche. (m)</t>
  </si>
  <si>
    <t xml:space="preserve">Fisuras Longit. y/o  trans.  </t>
  </si>
  <si>
    <t xml:space="preserve">Exudación (b)   </t>
  </si>
  <si>
    <t>Desniveles Localizados (b)</t>
  </si>
  <si>
    <t xml:space="preserve">Fisuras Longit. y/o  trans (b)  </t>
  </si>
  <si>
    <t>Baches (b)</t>
  </si>
  <si>
    <t xml:space="preserve"> Exudación (b)</t>
  </si>
  <si>
    <t>Piel de cocodrilo (a)</t>
  </si>
  <si>
    <t>Agreagado Pulido (a)</t>
  </si>
  <si>
    <t>Piel de cocodrilo</t>
  </si>
  <si>
    <t>Fisura de deslizamiento</t>
  </si>
  <si>
    <t>Fisuras de borde (m)</t>
  </si>
  <si>
    <t>Fisuras Longit. y/o  trans (b)</t>
  </si>
  <si>
    <t>Fisura de deslizamiento (m)</t>
  </si>
  <si>
    <t>Hinchamiento (m)</t>
  </si>
  <si>
    <t>Desmoronamiento / Intemperismo (m)</t>
  </si>
  <si>
    <t>Fisuramiento Longit. y/o  trans (b)</t>
  </si>
  <si>
    <t>Ahuellamiento (m)</t>
  </si>
  <si>
    <t>Fisura por Deslizamiento</t>
  </si>
  <si>
    <t xml:space="preserve">Fisuras en borde </t>
  </si>
  <si>
    <t>Fisura en bloque</t>
  </si>
  <si>
    <t xml:space="preserve">Fisura en borde </t>
  </si>
  <si>
    <t xml:space="preserve">Exudación    </t>
  </si>
  <si>
    <t xml:space="preserve">Ahuellamiento </t>
  </si>
  <si>
    <t>SIMBOLOGÍA</t>
  </si>
  <si>
    <t>CALIFICACIÓN</t>
  </si>
  <si>
    <t>ÁREA TRAMO</t>
  </si>
  <si>
    <t>AD. 8</t>
  </si>
  <si>
    <t>Fino</t>
  </si>
  <si>
    <t>Grueso</t>
  </si>
  <si>
    <t>Tamaño</t>
  </si>
  <si>
    <t>Aplicción</t>
  </si>
  <si>
    <t>A-1</t>
  </si>
  <si>
    <t xml:space="preserve">Sello de grietas y sellado fino en vías de tráfico liviano.
</t>
  </si>
  <si>
    <t>Sellado general para aumentar la textura.</t>
  </si>
  <si>
    <t>Media o General</t>
  </si>
  <si>
    <t>B-1</t>
  </si>
  <si>
    <t>C-1</t>
  </si>
  <si>
    <t>D-1</t>
  </si>
  <si>
    <t xml:space="preserve">Producen una superficie con textura profunda y se usan en vías con alto nivel de tránsito.
</t>
  </si>
  <si>
    <t xml:space="preserve">Tipo </t>
  </si>
  <si>
    <t xml:space="preserve">0,63 </t>
  </si>
  <si>
    <t xml:space="preserve">0,315 </t>
  </si>
  <si>
    <t xml:space="preserve">0,16 </t>
  </si>
  <si>
    <t xml:space="preserve">0,08 </t>
  </si>
  <si>
    <t xml:space="preserve">3/8” </t>
  </si>
  <si>
    <t xml:space="preserve">Nº 4 </t>
  </si>
  <si>
    <t xml:space="preserve">Nº 8 </t>
  </si>
  <si>
    <t xml:space="preserve">Nº 16 </t>
  </si>
  <si>
    <t xml:space="preserve">Nº 30 </t>
  </si>
  <si>
    <t xml:space="preserve">Nº 50 </t>
  </si>
  <si>
    <t xml:space="preserve">Nº 100 </t>
  </si>
  <si>
    <t xml:space="preserve">Nº 200 </t>
  </si>
  <si>
    <t xml:space="preserve">------ </t>
  </si>
  <si>
    <t xml:space="preserve">85 – 95 </t>
  </si>
  <si>
    <t xml:space="preserve">65 – 80 </t>
  </si>
  <si>
    <t xml:space="preserve">40 – 60 </t>
  </si>
  <si>
    <t xml:space="preserve">25 - 42 </t>
  </si>
  <si>
    <t xml:space="preserve">15 - 30 </t>
  </si>
  <si>
    <t xml:space="preserve">----- </t>
  </si>
  <si>
    <t xml:space="preserve">85  - 98 </t>
  </si>
  <si>
    <t xml:space="preserve">70 – 90 </t>
  </si>
  <si>
    <t>62 – 80</t>
  </si>
  <si>
    <t xml:space="preserve">62 – 80 </t>
  </si>
  <si>
    <t xml:space="preserve">45 – 70 </t>
  </si>
  <si>
    <t>41 – 61</t>
  </si>
  <si>
    <t xml:space="preserve">45 – 65 </t>
  </si>
  <si>
    <t xml:space="preserve">28 – 50 </t>
  </si>
  <si>
    <t>28 – 46</t>
  </si>
  <si>
    <t xml:space="preserve">30 – 50 </t>
  </si>
  <si>
    <t xml:space="preserve">18 – 34 </t>
  </si>
  <si>
    <t xml:space="preserve">18 – 35 </t>
  </si>
  <si>
    <t xml:space="preserve">12 – 25 </t>
  </si>
  <si>
    <t>11 – 23</t>
  </si>
  <si>
    <t xml:space="preserve">7 – 17 </t>
  </si>
  <si>
    <t xml:space="preserve">6 – 15 </t>
  </si>
  <si>
    <t xml:space="preserve">5 – 11 </t>
  </si>
  <si>
    <t xml:space="preserve">10 - 20 . </t>
  </si>
  <si>
    <t>2,5</t>
  </si>
  <si>
    <t>1,25</t>
  </si>
  <si>
    <t>10 - 24.</t>
  </si>
  <si>
    <t>5 - 15.</t>
  </si>
  <si>
    <t>4 - 9.</t>
  </si>
  <si>
    <t>mm</t>
  </si>
  <si>
    <t>ASTM</t>
  </si>
  <si>
    <t>Tipo A- 1</t>
  </si>
  <si>
    <t>Tipo B- 1</t>
  </si>
  <si>
    <t>Tipo C- 1</t>
  </si>
  <si>
    <t>Tipo D- 1</t>
  </si>
  <si>
    <t>TAMICES</t>
  </si>
  <si>
    <t>% que pasa</t>
  </si>
  <si>
    <t>½”</t>
  </si>
  <si>
    <t>Mantenimiento Periódico - Correctivo</t>
  </si>
  <si>
    <t>Estabilización-Mantenimiento Correctivo</t>
  </si>
  <si>
    <t>Reconstrucción</t>
  </si>
  <si>
    <t>Estabilización-Reconstrucción</t>
  </si>
  <si>
    <r>
      <t xml:space="preserve">1    Piel de cocodrilo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>10  Fisuras Longit. y/o  trans.            m</t>
    </r>
    <r>
      <rPr>
        <i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2    Exudación    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11   Parche               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3    Fisuramiento en bloque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12   Agregado Pulido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4    Desniveles Localizados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13   Baches                                                   </t>
    </r>
    <r>
      <rPr>
        <i/>
        <sz val="9"/>
        <color rgb="FF000000"/>
        <rFont val="Arial"/>
        <family val="2"/>
      </rPr>
      <t xml:space="preserve">Unidad
</t>
    </r>
    <r>
      <rPr>
        <sz val="9"/>
        <color rgb="FF000000"/>
        <rFont val="Arial"/>
        <family val="2"/>
      </rPr>
      <t xml:space="preserve">5    Corrugación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14   Cruce de ferrocarril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6    Depresión   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15   Surco en Huella (Ahuellamiento)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7    Fisuramiento en borde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16   Desplazamiento 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8    Fisuramiento de reflexión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17   Fisuramiento de Resbalamiento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9   Desnivel carril/espaldón              </t>
    </r>
    <r>
      <rPr>
        <i/>
        <sz val="9"/>
        <color rgb="FF000000"/>
        <rFont val="Arial"/>
        <family val="2"/>
      </rPr>
      <t xml:space="preserve">m2           </t>
    </r>
    <r>
      <rPr>
        <sz val="9"/>
        <color rgb="FF000000"/>
        <rFont val="Arial"/>
        <family val="2"/>
      </rPr>
      <t xml:space="preserve">18   Hinchamiento                                          </t>
    </r>
    <r>
      <rPr>
        <i/>
        <sz val="9"/>
        <color rgb="FF000000"/>
        <rFont val="Arial"/>
        <family val="2"/>
      </rPr>
      <t xml:space="preserve">m2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A1:O7 19   Desmoronamiento / Intemperismo        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rgb="FF000000"/>
        <rFont val="Arial"/>
        <family val="2"/>
      </rPr>
      <t/>
    </r>
  </si>
  <si>
    <r>
      <t xml:space="preserve">1    Piel de cocodrilo                          </t>
    </r>
    <r>
      <rPr>
        <i/>
        <sz val="9"/>
        <color rgb="FF000000"/>
        <rFont val="Arial"/>
        <family val="2"/>
      </rPr>
      <t xml:space="preserve"> m2</t>
    </r>
    <r>
      <rPr>
        <sz val="9"/>
        <color rgb="FF000000"/>
        <rFont val="Arial"/>
        <family val="2"/>
      </rPr>
      <t xml:space="preserve">          10  Fisuras Longit. y/o  trans.                      </t>
    </r>
    <r>
      <rPr>
        <i/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 xml:space="preserve">
2    Exudación                                    </t>
    </r>
    <r>
      <rPr>
        <i/>
        <sz val="9"/>
        <color rgb="FF000000"/>
        <rFont val="Arial"/>
        <family val="2"/>
      </rPr>
      <t>m2</t>
    </r>
    <r>
      <rPr>
        <sz val="9"/>
        <color rgb="FF000000"/>
        <rFont val="Arial"/>
        <family val="2"/>
      </rPr>
      <t xml:space="preserve">          11   Parche                                                   </t>
    </r>
    <r>
      <rPr>
        <i/>
        <sz val="9"/>
        <color rgb="FF000000"/>
        <rFont val="Arial"/>
        <family val="2"/>
      </rPr>
      <t>m2</t>
    </r>
    <r>
      <rPr>
        <sz val="9"/>
        <color rgb="FF000000"/>
        <rFont val="Arial"/>
        <family val="2"/>
      </rPr>
      <t xml:space="preserve">
3    Fisuramiento en bloque                </t>
    </r>
    <r>
      <rPr>
        <i/>
        <sz val="9"/>
        <color rgb="FF000000"/>
        <rFont val="Arial"/>
        <family val="2"/>
      </rPr>
      <t xml:space="preserve">m2  </t>
    </r>
    <r>
      <rPr>
        <sz val="9"/>
        <color rgb="FF000000"/>
        <rFont val="Arial"/>
        <family val="2"/>
      </rPr>
      <t xml:space="preserve">        12   Agregado Pulido                                    </t>
    </r>
    <r>
      <rPr>
        <i/>
        <sz val="9"/>
        <color rgb="FF000000"/>
        <rFont val="Arial"/>
        <family val="2"/>
      </rPr>
      <t>m2</t>
    </r>
    <r>
      <rPr>
        <sz val="9"/>
        <color rgb="FF000000"/>
        <rFont val="Arial"/>
        <family val="2"/>
      </rPr>
      <t xml:space="preserve">
4    Desniveles Localizados               </t>
    </r>
    <r>
      <rPr>
        <i/>
        <sz val="9"/>
        <color rgb="FF000000"/>
        <rFont val="Arial"/>
        <family val="2"/>
      </rPr>
      <t xml:space="preserve">m2 </t>
    </r>
    <r>
      <rPr>
        <sz val="9"/>
        <color rgb="FF000000"/>
        <rFont val="Arial"/>
        <family val="2"/>
      </rPr>
      <t xml:space="preserve">         13   Baches                                                 </t>
    </r>
    <r>
      <rPr>
        <i/>
        <sz val="9"/>
        <color rgb="FF000000"/>
        <rFont val="Arial"/>
        <family val="2"/>
      </rPr>
      <t xml:space="preserve"> Unidad</t>
    </r>
    <r>
      <rPr>
        <sz val="9"/>
        <color rgb="FF000000"/>
        <rFont val="Arial"/>
        <family val="2"/>
      </rPr>
      <t xml:space="preserve">
5    Corrugación                                 </t>
    </r>
    <r>
      <rPr>
        <i/>
        <sz val="9"/>
        <color rgb="FF000000"/>
        <rFont val="Arial"/>
        <family val="2"/>
      </rPr>
      <t>m2</t>
    </r>
    <r>
      <rPr>
        <sz val="9"/>
        <color rgb="FF000000"/>
        <rFont val="Arial"/>
        <family val="2"/>
      </rPr>
      <t xml:space="preserve">          14   Cruce de ferrocarril                               </t>
    </r>
    <r>
      <rPr>
        <i/>
        <sz val="9"/>
        <color rgb="FF000000"/>
        <rFont val="Arial"/>
        <family val="2"/>
      </rPr>
      <t>m2</t>
    </r>
    <r>
      <rPr>
        <sz val="9"/>
        <color rgb="FF000000"/>
        <rFont val="Arial"/>
        <family val="2"/>
      </rPr>
      <t xml:space="preserve">
6    Depresión                                    </t>
    </r>
    <r>
      <rPr>
        <i/>
        <sz val="9"/>
        <color rgb="FF000000"/>
        <rFont val="Arial"/>
        <family val="2"/>
      </rPr>
      <t xml:space="preserve">m2 </t>
    </r>
    <r>
      <rPr>
        <sz val="9"/>
        <color rgb="FF000000"/>
        <rFont val="Arial"/>
        <family val="2"/>
      </rPr>
      <t xml:space="preserve">         15   Surco en Huella (Ahuellamiento)            </t>
    </r>
    <r>
      <rPr>
        <i/>
        <sz val="9"/>
        <color rgb="FF000000"/>
        <rFont val="Arial"/>
        <family val="2"/>
      </rPr>
      <t>m2</t>
    </r>
    <r>
      <rPr>
        <sz val="9"/>
        <color rgb="FF000000"/>
        <rFont val="Arial"/>
        <family val="2"/>
      </rPr>
      <t xml:space="preserve">
7    Fisuramiento en borde                 </t>
    </r>
    <r>
      <rPr>
        <i/>
        <sz val="9"/>
        <color rgb="FF000000"/>
        <rFont val="Arial"/>
        <family val="2"/>
      </rPr>
      <t>m2</t>
    </r>
    <r>
      <rPr>
        <sz val="9"/>
        <color rgb="FF000000"/>
        <rFont val="Arial"/>
        <family val="2"/>
      </rPr>
      <t xml:space="preserve">          16   Desplazamiento                                      </t>
    </r>
    <r>
      <rPr>
        <i/>
        <sz val="9"/>
        <color rgb="FF000000"/>
        <rFont val="Arial"/>
        <family val="2"/>
      </rPr>
      <t>m2</t>
    </r>
    <r>
      <rPr>
        <sz val="9"/>
        <color rgb="FF000000"/>
        <rFont val="Arial"/>
        <family val="2"/>
      </rPr>
      <t xml:space="preserve">
8    Fisuramiento de reflexión           </t>
    </r>
    <r>
      <rPr>
        <i/>
        <sz val="9"/>
        <color rgb="FF000000"/>
        <rFont val="Arial"/>
        <family val="2"/>
      </rPr>
      <t xml:space="preserve"> m2 </t>
    </r>
    <r>
      <rPr>
        <sz val="9"/>
        <color rgb="FF000000"/>
        <rFont val="Arial"/>
        <family val="2"/>
      </rPr>
      <t xml:space="preserve">         17   Fisuramiento de Resbalamiento              </t>
    </r>
    <r>
      <rPr>
        <i/>
        <sz val="9"/>
        <color rgb="FF000000"/>
        <rFont val="Arial"/>
        <family val="2"/>
      </rPr>
      <t>m2</t>
    </r>
    <r>
      <rPr>
        <sz val="9"/>
        <color rgb="FF000000"/>
        <rFont val="Arial"/>
        <family val="2"/>
      </rPr>
      <t xml:space="preserve">
9    Desnivel carril/espaldón              </t>
    </r>
    <r>
      <rPr>
        <i/>
        <sz val="9"/>
        <color rgb="FF000000"/>
        <rFont val="Arial"/>
        <family val="2"/>
      </rPr>
      <t xml:space="preserve">m2  </t>
    </r>
    <r>
      <rPr>
        <sz val="9"/>
        <color rgb="FF000000"/>
        <rFont val="Arial"/>
        <family val="2"/>
      </rPr>
      <t xml:space="preserve">        18   Hinchamiento                                          </t>
    </r>
    <r>
      <rPr>
        <i/>
        <sz val="9"/>
        <color rgb="FF000000"/>
        <rFont val="Arial"/>
        <family val="2"/>
      </rPr>
      <t>m2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19   Desmoronamiento / Intemperismo          </t>
    </r>
    <r>
      <rPr>
        <i/>
        <sz val="9"/>
        <color rgb="FF000000"/>
        <rFont val="Arial"/>
        <family val="2"/>
      </rPr>
      <t xml:space="preserve"> m2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</si>
  <si>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1    Piel de cocodrilo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>10  Fisuras Longit. y/o  trans.                      m</t>
    </r>
    <r>
      <rPr>
        <i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2    Exudación      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11   Parche                 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3    Fisuramiento en bloque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12   Agregado Pulido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4    Desniveles Localizados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13   Baches                                                     </t>
    </r>
    <r>
      <rPr>
        <i/>
        <sz val="9"/>
        <color rgb="FF000000"/>
        <rFont val="Arial"/>
        <family val="2"/>
      </rPr>
      <t xml:space="preserve">Unidad
</t>
    </r>
    <r>
      <rPr>
        <sz val="9"/>
        <color rgb="FF000000"/>
        <rFont val="Arial"/>
        <family val="2"/>
      </rPr>
      <t xml:space="preserve">5    Corrugación  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14   Cruce de ferrocarril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6    Depresión                      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15   Surco en Huella (Ahuellamiento)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7    Fisuramiento en borde  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16   Desplazamiento                             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8    Fisuramiento de reflexión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17   Fisuramiento de Resbalamiento        </t>
    </r>
    <r>
      <rPr>
        <i/>
        <sz val="9"/>
        <color rgb="FF000000"/>
        <rFont val="Arial"/>
        <family val="2"/>
      </rPr>
      <t xml:space="preserve">m2
</t>
    </r>
    <r>
      <rPr>
        <sz val="9"/>
        <color rgb="FF000000"/>
        <rFont val="Arial"/>
        <family val="2"/>
      </rPr>
      <t xml:space="preserve">9   Desnivel carril/espaldón              </t>
    </r>
    <r>
      <rPr>
        <i/>
        <sz val="9"/>
        <color rgb="FF000000"/>
        <rFont val="Arial"/>
        <family val="2"/>
      </rPr>
      <t xml:space="preserve">m2          </t>
    </r>
    <r>
      <rPr>
        <sz val="9"/>
        <color rgb="FF000000"/>
        <rFont val="Arial"/>
        <family val="2"/>
      </rPr>
      <t xml:space="preserve">18   Hinchamiento                                          </t>
    </r>
    <r>
      <rPr>
        <i/>
        <sz val="9"/>
        <color rgb="FF000000"/>
        <rFont val="Arial"/>
        <family val="2"/>
      </rPr>
      <t xml:space="preserve">m2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19   Desmoronamiento / Intemperismo     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rgb="FF000000"/>
        <rFont val="Arial"/>
        <family val="2"/>
      </rPr>
      <t/>
    </r>
  </si>
  <si>
    <t xml:space="preserve">3/4” </t>
  </si>
  <si>
    <t>1”</t>
  </si>
  <si>
    <t>1 ½”</t>
  </si>
  <si>
    <t>Tipo E- 1</t>
  </si>
  <si>
    <t>Tipo F- 1</t>
  </si>
  <si>
    <t>90-100</t>
  </si>
  <si>
    <t>20-55</t>
  </si>
  <si>
    <t>0-5</t>
  </si>
  <si>
    <t>0 - 2</t>
  </si>
  <si>
    <t>40-75</t>
  </si>
  <si>
    <t>0-15</t>
  </si>
  <si>
    <t>0-20</t>
  </si>
  <si>
    <t>0-10</t>
  </si>
  <si>
    <t>10-30.</t>
  </si>
  <si>
    <t>75-100</t>
  </si>
  <si>
    <t>TIPO DE TRATAMIENTO</t>
  </si>
  <si>
    <t>Asfalto</t>
  </si>
  <si>
    <t>litros</t>
  </si>
  <si>
    <t>Agregados  (Kilogramos)</t>
  </si>
  <si>
    <t>TSB-1</t>
  </si>
  <si>
    <t>Capa única</t>
  </si>
  <si>
    <t>TSB-2A</t>
  </si>
  <si>
    <t>Primera Capa</t>
  </si>
  <si>
    <t>Segunda Capa</t>
  </si>
  <si>
    <t>TSB-2B</t>
  </si>
  <si>
    <t>TSB-2C</t>
  </si>
  <si>
    <t>TSB-3</t>
  </si>
  <si>
    <t>Tercera Capa</t>
  </si>
  <si>
    <t>15-18</t>
  </si>
  <si>
    <t>22-27</t>
  </si>
  <si>
    <t>5-6.</t>
  </si>
  <si>
    <t>7-9.</t>
  </si>
  <si>
    <t>11-14.</t>
  </si>
  <si>
    <t>14-16</t>
  </si>
  <si>
    <t>8-11.</t>
  </si>
  <si>
    <t>1.4-2.0</t>
  </si>
  <si>
    <t>0.7-1.1</t>
  </si>
  <si>
    <t>0.9-1.6</t>
  </si>
  <si>
    <t>1.1-1.6</t>
  </si>
  <si>
    <t>1.8-2.3</t>
  </si>
  <si>
    <t>1.6-2.3</t>
  </si>
  <si>
    <t>AZOGUES- COJITAMBO</t>
  </si>
  <si>
    <t>COJITAMBO- DELEG</t>
  </si>
  <si>
    <t>DELEG- LA RAYA</t>
  </si>
  <si>
    <t>Intemperismo, Piel de cocodrilo.</t>
  </si>
  <si>
    <t>Ahuellamiento, Fisuras.</t>
  </si>
  <si>
    <t>Agregado pulido, Ahuellamiento.Fisuras.</t>
  </si>
  <si>
    <t>Intemperismo, Ahuellamiento.</t>
  </si>
  <si>
    <t>Corrugación, Parches, Ahuellamiento.</t>
  </si>
  <si>
    <t>Fisuras, Piel de Cocodrilo,Depresión.</t>
  </si>
  <si>
    <t>Ahuellamiento, Desniveles localizados, Exudación, Piel de Cocodrilo.</t>
  </si>
  <si>
    <t>Agregado pulido, Depresión, Ahuellamiento.</t>
  </si>
  <si>
    <t>Piel de Cocodrilo, Depresión.</t>
  </si>
  <si>
    <t>Piel de Cocodrilo, Fisura de deslizamiento.</t>
  </si>
  <si>
    <t>Hinchamiento, Piel de Cocodrilo, Agregado Pulido.</t>
  </si>
  <si>
    <t>Agregado pulido, Parche, Intemperismo.</t>
  </si>
  <si>
    <t>Hinchamiento, Fisuras, Ahuellamiento.</t>
  </si>
  <si>
    <t>Intemperismo, HInchamiento, Fisuras.</t>
  </si>
  <si>
    <t>Agregado Pulido, Exudación.</t>
  </si>
  <si>
    <t>Agregado Pulido, Parche.</t>
  </si>
  <si>
    <t>Depresión, Piel de Cocodrilo, Fisuras.</t>
  </si>
  <si>
    <t>Depresión, Fisuras.</t>
  </si>
  <si>
    <t>Fisuras por Deslizamiento, Depresión.</t>
  </si>
  <si>
    <t>Depresión, Desmoronamiento, Ahuellamiento.</t>
  </si>
  <si>
    <t>Hinchamiento, Corrugación, Desmoronamiento.</t>
  </si>
  <si>
    <t>Depresión, Desmoronamiento, Agregado Pulido.</t>
  </si>
  <si>
    <t>Agregado Pulido, Parche, Ahuellamiento.</t>
  </si>
  <si>
    <t>FALLAS PRINCIPALES.</t>
  </si>
  <si>
    <t>PROPUESTA DE REHABILITACIÓN</t>
  </si>
  <si>
    <t>Depresión, Desmoronamiento, Baches.</t>
  </si>
  <si>
    <t xml:space="preserve">reforzamiento de carpeta </t>
  </si>
  <si>
    <t xml:space="preserve">Bacheo superficial </t>
  </si>
  <si>
    <t>Bacheo Superficial</t>
  </si>
  <si>
    <t>DTSB</t>
  </si>
  <si>
    <t>Sellos Asfalticos</t>
  </si>
  <si>
    <t>Bacheo Parcial Profundo</t>
  </si>
  <si>
    <t>Tratamiento Sup. Localizado</t>
  </si>
  <si>
    <t>Sellado de Grietas Bacheo Superficial</t>
  </si>
  <si>
    <t>Sellos Asfalticos  Sellado de Grietas</t>
  </si>
  <si>
    <t xml:space="preserve">Bacheo </t>
  </si>
  <si>
    <t>0 + 000</t>
  </si>
  <si>
    <t>3 + 110</t>
  </si>
  <si>
    <t>3 + 160</t>
  </si>
  <si>
    <t>3 +160</t>
  </si>
  <si>
    <t>3 +800</t>
  </si>
  <si>
    <t>4 + 000</t>
  </si>
  <si>
    <t>3 + 800</t>
  </si>
  <si>
    <t>Reconstrucción- Estabilización</t>
  </si>
  <si>
    <t>6 + 800</t>
  </si>
  <si>
    <t>8 + 700</t>
  </si>
  <si>
    <t>8 + 800</t>
  </si>
  <si>
    <t>9 + 300</t>
  </si>
  <si>
    <t>12 + 700</t>
  </si>
  <si>
    <t>13 + 000</t>
  </si>
  <si>
    <t>16 + 200</t>
  </si>
  <si>
    <t>16 + 400</t>
  </si>
  <si>
    <t>17 + 700</t>
  </si>
  <si>
    <t>18 + 200</t>
  </si>
  <si>
    <t>20 + 000</t>
  </si>
  <si>
    <t>21 + 000</t>
  </si>
  <si>
    <t xml:space="preserve">Reforzamiento de carpeta </t>
  </si>
  <si>
    <t>PCIR</t>
  </si>
  <si>
    <t>PCIA</t>
  </si>
  <si>
    <t>PRINCIPALES FALLAS EXISTENTES.</t>
  </si>
  <si>
    <t>Agregado pulido, Ahuellamiento, Fisuras.</t>
  </si>
  <si>
    <t>Fisuras, Piel de Cocodrilo, Depresión.</t>
  </si>
  <si>
    <t>Intemperismo, Hinchamiento, Fisuras.</t>
  </si>
  <si>
    <t>PROPUESTA DE MANTENIMIENTO Y REHABILITACIÓN</t>
  </si>
  <si>
    <t>7 + 600</t>
  </si>
  <si>
    <t>Sellado de Grietas Bacheo Superficial y Profundo</t>
  </si>
  <si>
    <t>Rehabilitación</t>
  </si>
  <si>
    <t>5 + 400</t>
  </si>
  <si>
    <t>5+400</t>
  </si>
  <si>
    <t>5+600</t>
  </si>
  <si>
    <t>6+800</t>
  </si>
  <si>
    <t>CRONOGRAMA DE EJECUCIÓN PARA PROPUESTA DE MANTENIMIENTO Y REHABILITACIÓN</t>
  </si>
  <si>
    <t>Matenimiento Preventivo</t>
  </si>
  <si>
    <t>Mantenimiento Periódico</t>
  </si>
  <si>
    <t>Mantenimiento Correctivo.</t>
  </si>
  <si>
    <t>Actividades de Rehabilitación</t>
  </si>
  <si>
    <t xml:space="preserve">    Rocería y desmonte natural</t>
  </si>
  <si>
    <t xml:space="preserve">    Limpieza de drenajes</t>
  </si>
  <si>
    <t xml:space="preserve">    Sellos de grietas</t>
  </si>
  <si>
    <t xml:space="preserve">    Bacheo Superficial</t>
  </si>
  <si>
    <t xml:space="preserve">    Bacheo Profundo</t>
  </si>
  <si>
    <t xml:space="preserve">    Tratamiento Superficial Localizado</t>
  </si>
  <si>
    <t xml:space="preserve">    Tratamientos Superficiales Bituminosos</t>
  </si>
  <si>
    <t xml:space="preserve">    Capas asfálticas de refuerzo</t>
  </si>
  <si>
    <t xml:space="preserve">    Reconstrucción</t>
  </si>
  <si>
    <t>ACTIVIDADES/                          TIEMPO (años)</t>
  </si>
  <si>
    <t>x</t>
  </si>
  <si>
    <t>Actividades de Estabilización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</si>
</sst>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_);_(&quot;$&quot;\ * \(#,##0\);_(&quot;$&quot;\ * &quot;-&quot;_);_(@_)"/>
  </numFmts>
  <fonts count="25" x14ac:knownFonts="1">
    <font>
      <sz val="11"/>
      <color rgb="FF000000"/>
      <name val="Calibri"/>
      <family val="2"/>
      <charset val="204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i/>
      <sz val="9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2F75B5"/>
      <name val="Calibri"/>
      <family val="2"/>
    </font>
    <font>
      <sz val="11"/>
      <color rgb="FF2F75B5"/>
      <name val="Calibri"/>
      <family val="2"/>
    </font>
    <font>
      <sz val="11"/>
      <color theme="3" tint="-0.249977111117893"/>
      <name val="Calibri"/>
      <family val="2"/>
      <charset val="204"/>
    </font>
    <font>
      <b/>
      <i/>
      <sz val="11"/>
      <color rgb="FF000000"/>
      <name val="Calibri"/>
      <family val="2"/>
    </font>
    <font>
      <b/>
      <i/>
      <sz val="8"/>
      <color rgb="FF000000"/>
      <name val="Calibri"/>
      <family val="2"/>
    </font>
    <font>
      <b/>
      <sz val="10"/>
      <color rgb="FF2F75B5"/>
      <name val="Calibri"/>
      <family val="2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04"/>
    </font>
    <font>
      <b/>
      <sz val="11"/>
      <color theme="4"/>
      <name val="Calibri"/>
      <family val="2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00">
    <xf numFmtId="0" fontId="0" fillId="0" borderId="0" xfId="0"/>
    <xf numFmtId="0" fontId="0" fillId="0" borderId="0" xfId="0"/>
    <xf numFmtId="0" fontId="9" fillId="0" borderId="1" xfId="0" applyFont="1" applyBorder="1"/>
    <xf numFmtId="0" fontId="10" fillId="0" borderId="1" xfId="0" applyFont="1" applyBorder="1"/>
    <xf numFmtId="16" fontId="9" fillId="0" borderId="1" xfId="0" applyNumberFormat="1" applyFont="1" applyBorder="1"/>
    <xf numFmtId="0" fontId="9" fillId="0" borderId="0" xfId="0" applyFont="1" applyBorder="1"/>
    <xf numFmtId="2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/>
    </xf>
    <xf numFmtId="0" fontId="0" fillId="0" borderId="0" xfId="0" applyBorder="1" applyAlignment="1">
      <alignment wrapText="1"/>
    </xf>
    <xf numFmtId="0" fontId="0" fillId="3" borderId="0" xfId="0" applyFill="1" applyBorder="1"/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horizontal="center" vertical="top"/>
    </xf>
    <xf numFmtId="0" fontId="0" fillId="3" borderId="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3" fillId="3" borderId="1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3" fillId="3" borderId="10" xfId="0" applyFont="1" applyFill="1" applyBorder="1" applyAlignment="1">
      <alignment horizontal="center" vertical="top"/>
    </xf>
    <xf numFmtId="0" fontId="0" fillId="3" borderId="13" xfId="0" applyFill="1" applyBorder="1"/>
    <xf numFmtId="0" fontId="0" fillId="3" borderId="13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3" fillId="0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/>
    <xf numFmtId="0" fontId="0" fillId="0" borderId="6" xfId="0" applyBorder="1"/>
    <xf numFmtId="0" fontId="0" fillId="0" borderId="7" xfId="0" applyBorder="1"/>
    <xf numFmtId="0" fontId="2" fillId="0" borderId="12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7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13" fillId="0" borderId="9" xfId="0" applyFont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3" fillId="0" borderId="2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31" xfId="0" applyBorder="1"/>
    <xf numFmtId="0" fontId="0" fillId="0" borderId="36" xfId="0" applyBorder="1"/>
    <xf numFmtId="0" fontId="0" fillId="0" borderId="33" xfId="0" applyBorder="1"/>
    <xf numFmtId="0" fontId="0" fillId="0" borderId="17" xfId="0" applyBorder="1"/>
    <xf numFmtId="0" fontId="0" fillId="0" borderId="35" xfId="0" applyBorder="1"/>
    <xf numFmtId="0" fontId="13" fillId="0" borderId="38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Fill="1" applyBorder="1"/>
    <xf numFmtId="0" fontId="0" fillId="5" borderId="0" xfId="0" applyFill="1"/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vertical="top"/>
    </xf>
    <xf numFmtId="0" fontId="0" fillId="0" borderId="16" xfId="0" applyBorder="1"/>
    <xf numFmtId="0" fontId="3" fillId="0" borderId="16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3" fillId="0" borderId="3" xfId="0" applyFont="1" applyBorder="1" applyAlignment="1">
      <alignment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6" borderId="27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vertical="top"/>
    </xf>
    <xf numFmtId="0" fontId="0" fillId="7" borderId="0" xfId="0" applyFill="1"/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6" xfId="0" applyBorder="1" applyAlignment="1">
      <alignment horizontal="right"/>
    </xf>
    <xf numFmtId="1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37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4" xfId="0" applyBorder="1"/>
    <xf numFmtId="0" fontId="0" fillId="0" borderId="17" xfId="0" applyBorder="1" applyAlignment="1">
      <alignment horizontal="center"/>
    </xf>
    <xf numFmtId="0" fontId="0" fillId="0" borderId="43" xfId="0" applyBorder="1"/>
    <xf numFmtId="0" fontId="0" fillId="0" borderId="16" xfId="0" applyBorder="1" applyAlignment="1">
      <alignment horizontal="center"/>
    </xf>
    <xf numFmtId="0" fontId="0" fillId="0" borderId="41" xfId="0" applyBorder="1" applyAlignment="1">
      <alignment horizontal="center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44" xfId="0" applyBorder="1"/>
    <xf numFmtId="0" fontId="0" fillId="0" borderId="39" xfId="0" applyFill="1" applyBorder="1"/>
    <xf numFmtId="0" fontId="0" fillId="0" borderId="42" xfId="0" applyBorder="1"/>
    <xf numFmtId="0" fontId="0" fillId="0" borderId="34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0" fontId="13" fillId="0" borderId="36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2" fontId="11" fillId="8" borderId="17" xfId="0" applyNumberFormat="1" applyFont="1" applyFill="1" applyBorder="1" applyAlignment="1">
      <alignment horizontal="center"/>
    </xf>
    <xf numFmtId="1" fontId="11" fillId="8" borderId="35" xfId="0" applyNumberFormat="1" applyFont="1" applyFill="1" applyBorder="1" applyAlignment="1">
      <alignment horizontal="center"/>
    </xf>
    <xf numFmtId="0" fontId="15" fillId="0" borderId="41" xfId="0" applyNumberFormat="1" applyFont="1" applyFill="1" applyBorder="1" applyAlignment="1">
      <alignment horizontal="right"/>
    </xf>
    <xf numFmtId="0" fontId="0" fillId="0" borderId="0" xfId="0" applyNumberFormat="1"/>
    <xf numFmtId="0" fontId="15" fillId="0" borderId="1" xfId="0" applyFont="1" applyFill="1" applyBorder="1" applyAlignment="1">
      <alignment horizontal="right"/>
    </xf>
    <xf numFmtId="0" fontId="15" fillId="0" borderId="36" xfId="0" applyFont="1" applyFill="1" applyBorder="1" applyAlignment="1">
      <alignment horizontal="right"/>
    </xf>
    <xf numFmtId="1" fontId="0" fillId="0" borderId="9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48" xfId="0" applyFont="1" applyBorder="1" applyAlignment="1">
      <alignment horizontal="center" vertical="center" wrapText="1"/>
    </xf>
    <xf numFmtId="0" fontId="19" fillId="0" borderId="28" xfId="0" applyFont="1" applyBorder="1" applyAlignment="1">
      <alignment vertical="center"/>
    </xf>
    <xf numFmtId="0" fontId="12" fillId="0" borderId="49" xfId="0" applyFont="1" applyBorder="1" applyAlignment="1">
      <alignment horizontal="center" vertical="center"/>
    </xf>
    <xf numFmtId="0" fontId="19" fillId="0" borderId="23" xfId="0" applyFont="1" applyBorder="1" applyAlignment="1">
      <alignment vertical="center"/>
    </xf>
    <xf numFmtId="0" fontId="13" fillId="0" borderId="50" xfId="0" applyFont="1" applyBorder="1" applyAlignment="1">
      <alignment horizontal="center" vertical="center" wrapText="1"/>
    </xf>
    <xf numFmtId="0" fontId="0" fillId="0" borderId="51" xfId="0" applyBorder="1"/>
    <xf numFmtId="0" fontId="12" fillId="0" borderId="0" xfId="0" applyFont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0" fillId="0" borderId="0" xfId="0" applyBorder="1"/>
    <xf numFmtId="0" fontId="0" fillId="0" borderId="48" xfId="0" applyBorder="1"/>
    <xf numFmtId="0" fontId="0" fillId="0" borderId="45" xfId="0" applyFill="1" applyBorder="1"/>
    <xf numFmtId="0" fontId="0" fillId="0" borderId="45" xfId="0" applyBorder="1"/>
    <xf numFmtId="0" fontId="0" fillId="0" borderId="24" xfId="0" applyBorder="1"/>
    <xf numFmtId="0" fontId="0" fillId="0" borderId="50" xfId="0" applyBorder="1"/>
    <xf numFmtId="0" fontId="0" fillId="0" borderId="23" xfId="0" applyBorder="1"/>
    <xf numFmtId="0" fontId="12" fillId="0" borderId="30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14" borderId="59" xfId="0" applyFill="1" applyBorder="1"/>
    <xf numFmtId="0" fontId="0" fillId="7" borderId="45" xfId="0" applyFill="1" applyBorder="1"/>
    <xf numFmtId="0" fontId="0" fillId="13" borderId="60" xfId="0" applyFill="1" applyBorder="1"/>
    <xf numFmtId="0" fontId="0" fillId="9" borderId="60" xfId="0" applyFill="1" applyBorder="1"/>
    <xf numFmtId="0" fontId="0" fillId="10" borderId="60" xfId="0" applyFill="1" applyBorder="1"/>
    <xf numFmtId="0" fontId="0" fillId="12" borderId="60" xfId="0" applyFill="1" applyBorder="1"/>
    <xf numFmtId="0" fontId="0" fillId="11" borderId="61" xfId="0" applyFill="1" applyBorder="1"/>
    <xf numFmtId="0" fontId="9" fillId="0" borderId="23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10" fillId="0" borderId="49" xfId="0" applyFont="1" applyBorder="1"/>
    <xf numFmtId="0" fontId="10" fillId="0" borderId="28" xfId="0" applyFont="1" applyBorder="1"/>
    <xf numFmtId="0" fontId="10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/>
    <xf numFmtId="0" fontId="0" fillId="9" borderId="28" xfId="0" applyFill="1" applyBorder="1"/>
    <xf numFmtId="0" fontId="0" fillId="11" borderId="60" xfId="0" applyFill="1" applyBorder="1"/>
    <xf numFmtId="0" fontId="0" fillId="7" borderId="67" xfId="0" applyFill="1" applyBorder="1"/>
    <xf numFmtId="0" fontId="0" fillId="7" borderId="66" xfId="0" applyFill="1" applyBorder="1"/>
    <xf numFmtId="0" fontId="0" fillId="9" borderId="66" xfId="0" applyFill="1" applyBorder="1"/>
    <xf numFmtId="0" fontId="0" fillId="13" borderId="66" xfId="0" applyFill="1" applyBorder="1"/>
    <xf numFmtId="0" fontId="0" fillId="10" borderId="66" xfId="0" applyFill="1" applyBorder="1"/>
    <xf numFmtId="0" fontId="0" fillId="9" borderId="67" xfId="0" applyFill="1" applyBorder="1"/>
    <xf numFmtId="0" fontId="0" fillId="7" borderId="68" xfId="0" applyFill="1" applyBorder="1"/>
    <xf numFmtId="0" fontId="0" fillId="0" borderId="69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70" xfId="0" applyNumberFormat="1" applyBorder="1" applyAlignment="1">
      <alignment horizontal="center"/>
    </xf>
    <xf numFmtId="0" fontId="13" fillId="0" borderId="28" xfId="0" applyFont="1" applyFill="1" applyBorder="1" applyAlignment="1">
      <alignment horizontal="center" vertical="center"/>
    </xf>
    <xf numFmtId="0" fontId="0" fillId="10" borderId="28" xfId="0" applyFill="1" applyBorder="1"/>
    <xf numFmtId="0" fontId="0" fillId="9" borderId="51" xfId="0" applyFill="1" applyBorder="1"/>
    <xf numFmtId="0" fontId="13" fillId="0" borderId="71" xfId="0" applyFont="1" applyFill="1" applyBorder="1" applyAlignment="1">
      <alignment horizontal="center" vertical="center"/>
    </xf>
    <xf numFmtId="1" fontId="0" fillId="0" borderId="71" xfId="0" applyNumberFormat="1" applyBorder="1" applyAlignment="1">
      <alignment horizontal="center"/>
    </xf>
    <xf numFmtId="0" fontId="0" fillId="12" borderId="67" xfId="0" applyFill="1" applyBorder="1"/>
    <xf numFmtId="0" fontId="0" fillId="10" borderId="67" xfId="0" applyFill="1" applyBorder="1"/>
    <xf numFmtId="0" fontId="0" fillId="12" borderId="66" xfId="0" applyFill="1" applyBorder="1"/>
    <xf numFmtId="0" fontId="0" fillId="11" borderId="67" xfId="0" applyFill="1" applyBorder="1"/>
    <xf numFmtId="0" fontId="0" fillId="11" borderId="66" xfId="0" applyFill="1" applyBorder="1"/>
    <xf numFmtId="0" fontId="0" fillId="12" borderId="51" xfId="0" applyFill="1" applyBorder="1"/>
    <xf numFmtId="0" fontId="0" fillId="0" borderId="1" xfId="0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30" xfId="0" applyNumberFormat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0" fillId="0" borderId="32" xfId="0" applyNumberFormat="1" applyBorder="1" applyAlignment="1">
      <alignment horizontal="center"/>
    </xf>
    <xf numFmtId="0" fontId="0" fillId="0" borderId="36" xfId="0" applyNumberFormat="1" applyBorder="1" applyAlignment="1">
      <alignment horizontal="center"/>
    </xf>
    <xf numFmtId="16" fontId="0" fillId="0" borderId="33" xfId="0" applyNumberFormat="1" applyBorder="1" applyAlignment="1">
      <alignment horizontal="center"/>
    </xf>
    <xf numFmtId="0" fontId="0" fillId="0" borderId="34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35" xfId="0" applyNumberFormat="1" applyBorder="1" applyAlignment="1">
      <alignment horizontal="center"/>
    </xf>
    <xf numFmtId="0" fontId="0" fillId="0" borderId="32" xfId="0" applyBorder="1"/>
    <xf numFmtId="0" fontId="0" fillId="7" borderId="48" xfId="0" applyFill="1" applyBorder="1"/>
    <xf numFmtId="0" fontId="9" fillId="3" borderId="5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0" fillId="10" borderId="61" xfId="0" applyFill="1" applyBorder="1"/>
    <xf numFmtId="0" fontId="21" fillId="0" borderId="0" xfId="0" applyFont="1" applyFill="1" applyBorder="1" applyAlignment="1"/>
    <xf numFmtId="0" fontId="2" fillId="0" borderId="1" xfId="0" applyFont="1" applyBorder="1" applyAlignment="1">
      <alignment horizontal="left" vertical="top"/>
    </xf>
    <xf numFmtId="0" fontId="0" fillId="0" borderId="7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0" xfId="0" applyNumberFormat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0" fontId="0" fillId="0" borderId="77" xfId="0" applyNumberFormat="1" applyBorder="1" applyAlignment="1">
      <alignment horizontal="center"/>
    </xf>
    <xf numFmtId="0" fontId="0" fillId="0" borderId="78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73" xfId="0" applyNumberFormat="1" applyBorder="1" applyAlignment="1">
      <alignment horizontal="center"/>
    </xf>
    <xf numFmtId="0" fontId="0" fillId="0" borderId="62" xfId="0" applyNumberFormat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80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7" xfId="0" applyBorder="1" applyAlignment="1">
      <alignment horizontal="center"/>
    </xf>
    <xf numFmtId="17" fontId="0" fillId="0" borderId="36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2" xfId="0" applyBorder="1" applyAlignment="1">
      <alignment horizont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5" fillId="0" borderId="1" xfId="0" applyNumberFormat="1" applyFont="1" applyFill="1" applyBorder="1" applyAlignment="1">
      <alignment horizontal="right"/>
    </xf>
    <xf numFmtId="0" fontId="0" fillId="0" borderId="81" xfId="0" applyBorder="1" applyAlignment="1">
      <alignment horizontal="right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77" xfId="0" applyNumberFormat="1" applyBorder="1" applyAlignment="1">
      <alignment horizontal="right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41" xfId="0" applyBorder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 textRotation="90"/>
    </xf>
    <xf numFmtId="0" fontId="0" fillId="0" borderId="83" xfId="0" applyNumberFormat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34" xfId="0" applyBorder="1" applyAlignment="1">
      <alignment horizontal="right"/>
    </xf>
    <xf numFmtId="0" fontId="22" fillId="0" borderId="30" xfId="0" applyFont="1" applyFill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85" xfId="0" applyBorder="1" applyAlignment="1">
      <alignment horizontal="right"/>
    </xf>
    <xf numFmtId="0" fontId="23" fillId="0" borderId="30" xfId="0" applyFont="1" applyFill="1" applyBorder="1" applyAlignment="1">
      <alignment horizontal="right"/>
    </xf>
    <xf numFmtId="0" fontId="0" fillId="0" borderId="17" xfId="0" applyNumberFormat="1" applyBorder="1" applyAlignment="1">
      <alignment horizontal="right"/>
    </xf>
    <xf numFmtId="0" fontId="13" fillId="0" borderId="9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6" fillId="16" borderId="9" xfId="0" applyFont="1" applyFill="1" applyBorder="1" applyAlignment="1">
      <alignment horizontal="right"/>
    </xf>
    <xf numFmtId="1" fontId="11" fillId="16" borderId="9" xfId="0" applyNumberFormat="1" applyFont="1" applyFill="1" applyBorder="1" applyAlignment="1">
      <alignment horizontal="center"/>
    </xf>
    <xf numFmtId="0" fontId="0" fillId="16" borderId="39" xfId="0" applyFill="1" applyBorder="1" applyAlignment="1">
      <alignment horizontal="center"/>
    </xf>
    <xf numFmtId="0" fontId="0" fillId="0" borderId="77" xfId="0" applyBorder="1" applyAlignment="1">
      <alignment wrapText="1"/>
    </xf>
    <xf numFmtId="0" fontId="0" fillId="0" borderId="81" xfId="0" applyBorder="1" applyAlignment="1">
      <alignment wrapText="1"/>
    </xf>
    <xf numFmtId="1" fontId="0" fillId="16" borderId="71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9" borderId="86" xfId="0" applyFill="1" applyBorder="1"/>
    <xf numFmtId="0" fontId="0" fillId="11" borderId="45" xfId="0" applyFill="1" applyBorder="1"/>
    <xf numFmtId="0" fontId="0" fillId="0" borderId="53" xfId="0" applyFill="1" applyBorder="1"/>
    <xf numFmtId="0" fontId="0" fillId="12" borderId="48" xfId="0" applyFill="1" applyBorder="1"/>
    <xf numFmtId="0" fontId="0" fillId="0" borderId="22" xfId="0" applyBorder="1"/>
    <xf numFmtId="0" fontId="0" fillId="9" borderId="61" xfId="0" applyFill="1" applyBorder="1"/>
    <xf numFmtId="0" fontId="0" fillId="0" borderId="53" xfId="0" applyBorder="1"/>
    <xf numFmtId="0" fontId="0" fillId="13" borderId="23" xfId="0" applyFill="1" applyBorder="1"/>
    <xf numFmtId="0" fontId="0" fillId="0" borderId="43" xfId="0" applyBorder="1" applyAlignment="1">
      <alignment horizontal="right"/>
    </xf>
    <xf numFmtId="0" fontId="0" fillId="0" borderId="0" xfId="0" applyBorder="1" applyAlignment="1">
      <alignment vertical="center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73" xfId="0" applyNumberFormat="1" applyFill="1" applyBorder="1" applyAlignment="1">
      <alignment horizontal="center"/>
    </xf>
    <xf numFmtId="0" fontId="0" fillId="0" borderId="41" xfId="0" applyNumberFormat="1" applyFill="1" applyBorder="1" applyAlignment="1">
      <alignment horizontal="center"/>
    </xf>
    <xf numFmtId="0" fontId="0" fillId="0" borderId="69" xfId="0" applyNumberFormat="1" applyFill="1" applyBorder="1" applyAlignment="1">
      <alignment horizontal="center"/>
    </xf>
    <xf numFmtId="0" fontId="0" fillId="0" borderId="62" xfId="0" applyNumberFormat="1" applyFill="1" applyBorder="1" applyAlignment="1">
      <alignment horizontal="center" wrapText="1"/>
    </xf>
    <xf numFmtId="0" fontId="0" fillId="0" borderId="64" xfId="0" applyNumberFormat="1" applyFill="1" applyBorder="1" applyAlignment="1">
      <alignment horizontal="center" wrapText="1"/>
    </xf>
    <xf numFmtId="0" fontId="14" fillId="0" borderId="32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left" vertical="center"/>
    </xf>
    <xf numFmtId="0" fontId="0" fillId="0" borderId="69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17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47" xfId="0" applyBorder="1" applyAlignment="1">
      <alignment horizontal="left"/>
    </xf>
    <xf numFmtId="0" fontId="13" fillId="0" borderId="4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2" fontId="11" fillId="8" borderId="41" xfId="0" applyNumberFormat="1" applyFont="1" applyFill="1" applyBorder="1" applyAlignment="1">
      <alignment horizontal="center" vertical="center" wrapText="1"/>
    </xf>
    <xf numFmtId="2" fontId="11" fillId="8" borderId="36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3" fillId="0" borderId="71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 vertical="center" textRotation="90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textRotation="90" wrapText="1"/>
    </xf>
    <xf numFmtId="0" fontId="0" fillId="0" borderId="83" xfId="0" applyBorder="1" applyAlignment="1">
      <alignment horizontal="center" textRotation="90"/>
    </xf>
    <xf numFmtId="0" fontId="0" fillId="0" borderId="84" xfId="0" applyBorder="1" applyAlignment="1">
      <alignment horizontal="center" textRotation="90"/>
    </xf>
    <xf numFmtId="0" fontId="0" fillId="0" borderId="85" xfId="0" applyBorder="1" applyAlignment="1">
      <alignment horizontal="center" textRotation="90"/>
    </xf>
    <xf numFmtId="0" fontId="0" fillId="0" borderId="83" xfId="0" applyBorder="1" applyAlignment="1">
      <alignment horizontal="center" textRotation="90" wrapText="1"/>
    </xf>
    <xf numFmtId="0" fontId="0" fillId="0" borderId="84" xfId="0" applyBorder="1" applyAlignment="1">
      <alignment horizontal="center" textRotation="90" wrapText="1"/>
    </xf>
    <xf numFmtId="0" fontId="0" fillId="0" borderId="85" xfId="0" applyBorder="1" applyAlignment="1">
      <alignment horizontal="center" textRotation="90" wrapText="1"/>
    </xf>
    <xf numFmtId="0" fontId="0" fillId="0" borderId="83" xfId="0" applyBorder="1" applyAlignment="1">
      <alignment horizontal="center" vertical="center" textRotation="90" wrapText="1"/>
    </xf>
    <xf numFmtId="0" fontId="0" fillId="0" borderId="84" xfId="0" applyBorder="1" applyAlignment="1">
      <alignment horizontal="center" vertical="center" textRotation="90" wrapText="1"/>
    </xf>
    <xf numFmtId="0" fontId="0" fillId="0" borderId="85" xfId="0" applyBorder="1" applyAlignment="1">
      <alignment horizontal="center" vertical="center" textRotation="90" wrapText="1"/>
    </xf>
    <xf numFmtId="0" fontId="0" fillId="0" borderId="50" xfId="0" applyBorder="1" applyAlignment="1">
      <alignment horizontal="center" vertical="center" textRotation="90" wrapText="1"/>
    </xf>
    <xf numFmtId="0" fontId="0" fillId="0" borderId="51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16" fillId="16" borderId="8" xfId="0" applyFont="1" applyFill="1" applyBorder="1" applyAlignment="1">
      <alignment horizontal="right"/>
    </xf>
    <xf numFmtId="0" fontId="16" fillId="16" borderId="9" xfId="0" applyFont="1" applyFill="1" applyBorder="1" applyAlignment="1">
      <alignment horizontal="right"/>
    </xf>
    <xf numFmtId="0" fontId="0" fillId="0" borderId="50" xfId="0" applyBorder="1" applyAlignment="1">
      <alignment horizontal="center" vertical="center" textRotation="90"/>
    </xf>
    <xf numFmtId="0" fontId="0" fillId="0" borderId="51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11" fillId="3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1" fillId="3" borderId="46" xfId="0" applyFont="1" applyFill="1" applyBorder="1" applyAlignment="1">
      <alignment horizontal="center" wrapText="1"/>
    </xf>
    <xf numFmtId="0" fontId="11" fillId="3" borderId="22" xfId="0" applyFont="1" applyFill="1" applyBorder="1" applyAlignment="1">
      <alignment horizontal="center" wrapText="1"/>
    </xf>
    <xf numFmtId="0" fontId="11" fillId="3" borderId="24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2" fillId="3" borderId="40" xfId="0" applyFont="1" applyFill="1" applyBorder="1" applyAlignment="1">
      <alignment horizontal="center" vertical="top"/>
    </xf>
    <xf numFmtId="0" fontId="2" fillId="3" borderId="41" xfId="0" applyFont="1" applyFill="1" applyBorder="1" applyAlignment="1">
      <alignment horizontal="center" vertical="top"/>
    </xf>
    <xf numFmtId="0" fontId="2" fillId="3" borderId="42" xfId="0" applyFont="1" applyFill="1" applyBorder="1" applyAlignment="1">
      <alignment horizontal="center" vertical="top"/>
    </xf>
    <xf numFmtId="0" fontId="2" fillId="3" borderId="30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47" xfId="0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0" fontId="2" fillId="0" borderId="30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3" borderId="30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3" borderId="31" xfId="0" applyFont="1" applyFill="1" applyBorder="1" applyAlignment="1">
      <alignment horizontal="center" wrapText="1"/>
    </xf>
    <xf numFmtId="0" fontId="2" fillId="0" borderId="40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12" borderId="32" xfId="0" applyFill="1" applyBorder="1" applyAlignment="1">
      <alignment horizontal="center"/>
    </xf>
    <xf numFmtId="0" fontId="0" fillId="12" borderId="36" xfId="0" applyFill="1" applyBorder="1" applyAlignment="1">
      <alignment horizontal="center"/>
    </xf>
    <xf numFmtId="0" fontId="0" fillId="12" borderId="33" xfId="0" applyFill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11" fillId="3" borderId="32" xfId="0" applyFont="1" applyFill="1" applyBorder="1" applyAlignment="1">
      <alignment horizontal="center" wrapText="1"/>
    </xf>
    <xf numFmtId="0" fontId="11" fillId="3" borderId="36" xfId="0" applyFont="1" applyFill="1" applyBorder="1" applyAlignment="1">
      <alignment horizontal="center" wrapText="1"/>
    </xf>
    <xf numFmtId="0" fontId="11" fillId="3" borderId="3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9" borderId="8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49" xfId="0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45" xfId="0" applyBorder="1" applyAlignment="1">
      <alignment horizontal="center"/>
    </xf>
    <xf numFmtId="0" fontId="11" fillId="3" borderId="18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11" fillId="3" borderId="45" xfId="0" applyFont="1" applyFill="1" applyBorder="1" applyAlignment="1">
      <alignment horizontal="center" wrapText="1"/>
    </xf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49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top"/>
    </xf>
    <xf numFmtId="0" fontId="0" fillId="13" borderId="8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49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49" xfId="0" applyFill="1" applyBorder="1" applyAlignment="1">
      <alignment horizontal="center"/>
    </xf>
    <xf numFmtId="0" fontId="2" fillId="0" borderId="18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5" xfId="0" applyFont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0" fontId="2" fillId="0" borderId="53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/>
    </xf>
    <xf numFmtId="0" fontId="20" fillId="10" borderId="8" xfId="0" applyFont="1" applyFill="1" applyBorder="1" applyAlignment="1">
      <alignment horizontal="center"/>
    </xf>
    <xf numFmtId="0" fontId="20" fillId="10" borderId="9" xfId="0" applyFont="1" applyFill="1" applyBorder="1" applyAlignment="1">
      <alignment horizontal="center"/>
    </xf>
    <xf numFmtId="0" fontId="20" fillId="10" borderId="49" xfId="0" applyFont="1" applyFill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11" fillId="3" borderId="11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15" borderId="2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horizontal="center" vertical="top" wrapText="1"/>
    </xf>
    <xf numFmtId="0" fontId="20" fillId="10" borderId="8" xfId="0" applyFont="1" applyFill="1" applyBorder="1" applyAlignment="1">
      <alignment horizontal="center" wrapText="1"/>
    </xf>
    <xf numFmtId="0" fontId="20" fillId="10" borderId="9" xfId="0" applyFont="1" applyFill="1" applyBorder="1" applyAlignment="1">
      <alignment horizontal="center" wrapText="1"/>
    </xf>
    <xf numFmtId="0" fontId="20" fillId="10" borderId="49" xfId="0" applyFont="1" applyFill="1" applyBorder="1" applyAlignment="1">
      <alignment horizontal="center" wrapText="1"/>
    </xf>
    <xf numFmtId="0" fontId="0" fillId="11" borderId="8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49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10" borderId="8" xfId="0" applyFill="1" applyBorder="1" applyAlignment="1">
      <alignment horizontal="center" wrapText="1"/>
    </xf>
    <xf numFmtId="0" fontId="0" fillId="10" borderId="9" xfId="0" applyFill="1" applyBorder="1" applyAlignment="1">
      <alignment horizontal="center" wrapText="1"/>
    </xf>
    <xf numFmtId="0" fontId="0" fillId="10" borderId="49" xfId="0" applyFill="1" applyBorder="1" applyAlignment="1">
      <alignment horizontal="center" wrapText="1"/>
    </xf>
    <xf numFmtId="0" fontId="0" fillId="7" borderId="28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3" fillId="0" borderId="1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 wrapText="1"/>
    </xf>
    <xf numFmtId="0" fontId="13" fillId="17" borderId="22" xfId="0" applyFont="1" applyFill="1" applyBorder="1" applyAlignment="1">
      <alignment horizontal="center" vertical="center"/>
    </xf>
    <xf numFmtId="0" fontId="13" fillId="17" borderId="57" xfId="0" applyFont="1" applyFill="1" applyBorder="1" applyAlignment="1">
      <alignment horizontal="center" vertical="center"/>
    </xf>
    <xf numFmtId="0" fontId="13" fillId="17" borderId="53" xfId="0" applyFont="1" applyFill="1" applyBorder="1" applyAlignment="1">
      <alignment horizontal="center" vertical="center"/>
    </xf>
    <xf numFmtId="0" fontId="13" fillId="17" borderId="48" xfId="0" applyFont="1" applyFill="1" applyBorder="1" applyAlignment="1">
      <alignment horizontal="center" vertical="center"/>
    </xf>
    <xf numFmtId="0" fontId="13" fillId="17" borderId="28" xfId="0" applyFont="1" applyFill="1" applyBorder="1" applyAlignment="1">
      <alignment vertical="center"/>
    </xf>
    <xf numFmtId="0" fontId="11" fillId="0" borderId="51" xfId="0" applyFont="1" applyBorder="1" applyAlignment="1">
      <alignment vertical="center" wrapText="1"/>
    </xf>
    <xf numFmtId="0" fontId="24" fillId="0" borderId="23" xfId="0" applyFont="1" applyBorder="1" applyAlignment="1">
      <alignment vertical="center"/>
    </xf>
    <xf numFmtId="0" fontId="0" fillId="0" borderId="23" xfId="0" applyBorder="1" applyAlignment="1"/>
    <xf numFmtId="0" fontId="0" fillId="0" borderId="38" xfId="0" applyBorder="1"/>
    <xf numFmtId="0" fontId="0" fillId="0" borderId="39" xfId="0" applyBorder="1"/>
    <xf numFmtId="0" fontId="0" fillId="0" borderId="16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81" xfId="0" applyFill="1" applyBorder="1" applyAlignment="1">
      <alignment horizontal="center"/>
    </xf>
    <xf numFmtId="0" fontId="0" fillId="0" borderId="82" xfId="0" applyFill="1" applyBorder="1" applyAlignment="1">
      <alignment horizontal="center"/>
    </xf>
    <xf numFmtId="0" fontId="0" fillId="0" borderId="74" xfId="0" applyFill="1" applyBorder="1" applyAlignment="1">
      <alignment horizontal="center"/>
    </xf>
    <xf numFmtId="0" fontId="0" fillId="0" borderId="75" xfId="0" applyFill="1" applyBorder="1" applyAlignment="1">
      <alignment horizontal="center"/>
    </xf>
    <xf numFmtId="0" fontId="0" fillId="0" borderId="73" xfId="0" applyFill="1" applyBorder="1" applyAlignment="1">
      <alignment horizontal="center"/>
    </xf>
    <xf numFmtId="0" fontId="0" fillId="0" borderId="14" xfId="0" applyBorder="1"/>
    <xf numFmtId="0" fontId="0" fillId="0" borderId="3" xfId="0" applyFill="1" applyBorder="1" applyAlignment="1">
      <alignment horizontal="center"/>
    </xf>
    <xf numFmtId="0" fontId="0" fillId="0" borderId="79" xfId="0" applyFill="1" applyBorder="1" applyAlignment="1">
      <alignment horizontal="center"/>
    </xf>
    <xf numFmtId="0" fontId="0" fillId="0" borderId="87" xfId="0" applyFill="1" applyBorder="1" applyAlignment="1">
      <alignment horizontal="center"/>
    </xf>
    <xf numFmtId="0" fontId="0" fillId="0" borderId="63" xfId="0" applyBorder="1"/>
    <xf numFmtId="0" fontId="11" fillId="0" borderId="62" xfId="0" applyFont="1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63" xfId="0" applyBorder="1" applyAlignment="1">
      <alignment vertical="center"/>
    </xf>
    <xf numFmtId="0" fontId="11" fillId="0" borderId="62" xfId="0" applyFont="1" applyBorder="1" applyAlignment="1">
      <alignment horizontal="left"/>
    </xf>
    <xf numFmtId="0" fontId="0" fillId="0" borderId="63" xfId="0" applyBorder="1" applyAlignment="1">
      <alignment horizontal="left"/>
    </xf>
    <xf numFmtId="0" fontId="24" fillId="0" borderId="62" xfId="0" applyFont="1" applyBorder="1" applyAlignment="1">
      <alignment vertical="center"/>
    </xf>
    <xf numFmtId="0" fontId="0" fillId="0" borderId="76" xfId="0" applyNumberFormat="1" applyBorder="1" applyAlignment="1">
      <alignment horizontal="right"/>
    </xf>
    <xf numFmtId="0" fontId="23" fillId="0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70" xfId="0" applyBorder="1" applyAlignment="1">
      <alignment horizontal="right"/>
    </xf>
    <xf numFmtId="0" fontId="0" fillId="0" borderId="12" xfId="0" applyBorder="1" applyAlignment="1">
      <alignment horizontal="right"/>
    </xf>
    <xf numFmtId="0" fontId="22" fillId="0" borderId="2" xfId="0" applyFont="1" applyFill="1" applyBorder="1" applyAlignment="1">
      <alignment horizontal="right"/>
    </xf>
    <xf numFmtId="0" fontId="0" fillId="0" borderId="69" xfId="0" applyBorder="1" applyAlignment="1">
      <alignment horizontal="right"/>
    </xf>
    <xf numFmtId="0" fontId="0" fillId="0" borderId="88" xfId="0" applyBorder="1" applyAlignment="1">
      <alignment horizontal="right"/>
    </xf>
    <xf numFmtId="0" fontId="0" fillId="0" borderId="48" xfId="0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/>
    </xf>
    <xf numFmtId="0" fontId="0" fillId="0" borderId="24" xfId="0" applyBorder="1" applyAlignment="1">
      <alignment horizontal="center" vertical="center" textRotation="90"/>
    </xf>
    <xf numFmtId="0" fontId="0" fillId="0" borderId="48" xfId="0" applyBorder="1" applyAlignment="1">
      <alignment horizontal="center" vertical="center" textRotation="90"/>
    </xf>
    <xf numFmtId="0" fontId="0" fillId="0" borderId="62" xfId="0" applyBorder="1" applyAlignment="1">
      <alignment vertical="center" wrapText="1"/>
    </xf>
    <xf numFmtId="0" fontId="0" fillId="0" borderId="64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3" xfId="0" applyBorder="1" applyAlignment="1"/>
    <xf numFmtId="0" fontId="0" fillId="0" borderId="64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/>
    <xf numFmtId="0" fontId="13" fillId="17" borderId="46" xfId="0" applyFont="1" applyFill="1" applyBorder="1" applyAlignment="1">
      <alignment horizontal="center" vertical="center"/>
    </xf>
    <xf numFmtId="0" fontId="13" fillId="17" borderId="24" xfId="0" applyFont="1" applyFill="1" applyBorder="1" applyAlignment="1">
      <alignment horizontal="center" vertical="center"/>
    </xf>
    <xf numFmtId="0" fontId="13" fillId="17" borderId="48" xfId="0" applyFont="1" applyFill="1" applyBorder="1" applyAlignment="1">
      <alignment horizontal="center" vertical="center" wrapText="1"/>
    </xf>
    <xf numFmtId="0" fontId="13" fillId="17" borderId="24" xfId="0" applyFont="1" applyFill="1" applyBorder="1" applyAlignment="1">
      <alignment horizontal="center" vertical="center" wrapText="1"/>
    </xf>
    <xf numFmtId="0" fontId="13" fillId="17" borderId="50" xfId="0" applyFont="1" applyFill="1" applyBorder="1" applyAlignment="1">
      <alignment horizontal="center" vertical="center" wrapText="1"/>
    </xf>
    <xf numFmtId="0" fontId="13" fillId="17" borderId="23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0" fillId="0" borderId="46" xfId="0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  <color rgb="FF990000"/>
      <color rgb="FFD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'page 1'!$A$14:$D$16</c:f>
              <c:strCache>
                <c:ptCount val="3"/>
                <c:pt idx="0">
                  <c:v>Fisuramiento de borde</c:v>
                </c:pt>
                <c:pt idx="1">
                  <c:v>Piel de Cocodrilo</c:v>
                </c:pt>
                <c:pt idx="2">
                  <c:v>Hundiniento</c:v>
                </c:pt>
              </c:strCache>
            </c:strRef>
          </c:cat>
          <c:val>
            <c:numRef>
              <c:f>'page 1'!$K$14:$K$16</c:f>
              <c:numCache>
                <c:formatCode>0.00</c:formatCode>
                <c:ptCount val="3"/>
                <c:pt idx="0">
                  <c:v>1.4552326954878336</c:v>
                </c:pt>
                <c:pt idx="1">
                  <c:v>3.3734939759036147</c:v>
                </c:pt>
                <c:pt idx="2">
                  <c:v>9.8275454760217347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4-4E16-B48D-B19A01073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8569048"/>
        <c:axId val="338565520"/>
        <c:axId val="3372989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'page 1'!$A$14:$D$16</c15:sqref>
                        </c15:formulaRef>
                      </c:ext>
                    </c:extLst>
                    <c:strCache>
                      <c:ptCount val="3"/>
                      <c:pt idx="0">
                        <c:v>Fisuramiento de borde</c:v>
                      </c:pt>
                      <c:pt idx="1">
                        <c:v>Piel de Cocodrilo</c:v>
                      </c:pt>
                      <c:pt idx="2">
                        <c:v>Hundiniento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214-4E16-B48D-B19A0107320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1'!$A$14:$D$16</c15:sqref>
                        </c15:formulaRef>
                      </c:ext>
                    </c:extLst>
                    <c:strCache>
                      <c:ptCount val="3"/>
                      <c:pt idx="0">
                        <c:v>Fisuramiento de borde</c:v>
                      </c:pt>
                      <c:pt idx="1">
                        <c:v>Piel de Cocodrilo</c:v>
                      </c:pt>
                      <c:pt idx="2">
                        <c:v>Hundiniento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214-4E16-B48D-B19A01073206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1'!$A$14:$D$16</c15:sqref>
                        </c15:formulaRef>
                      </c:ext>
                    </c:extLst>
                    <c:strCache>
                      <c:ptCount val="3"/>
                      <c:pt idx="0">
                        <c:v>Fisuramiento de borde</c:v>
                      </c:pt>
                      <c:pt idx="1">
                        <c:v>Piel de Cocodrilo</c:v>
                      </c:pt>
                      <c:pt idx="2">
                        <c:v>Hundiniento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214-4E16-B48D-B19A01073206}"/>
                  </c:ext>
                </c:extLst>
              </c15:ser>
            </c15:filteredBarSeries>
          </c:ext>
        </c:extLst>
      </c:bar3DChart>
      <c:catAx>
        <c:axId val="33856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8565520"/>
        <c:crosses val="autoZero"/>
        <c:auto val="1"/>
        <c:lblAlgn val="ctr"/>
        <c:lblOffset val="100"/>
        <c:noMultiLvlLbl val="0"/>
      </c:catAx>
      <c:valAx>
        <c:axId val="33856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8569048"/>
        <c:crosses val="autoZero"/>
        <c:crossBetween val="between"/>
      </c:valAx>
      <c:serAx>
        <c:axId val="337298960"/>
        <c:scaling>
          <c:orientation val="minMax"/>
        </c:scaling>
        <c:delete val="1"/>
        <c:axPos val="b"/>
        <c:majorTickMark val="none"/>
        <c:minorTickMark val="none"/>
        <c:tickLblPos val="nextTo"/>
        <c:crossAx val="33856552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7'!$A$25:$E$31</c:f>
              <c:strCache>
                <c:ptCount val="7"/>
                <c:pt idx="0">
                  <c:v>Exudación (b)   </c:v>
                </c:pt>
                <c:pt idx="1">
                  <c:v>Piel de cocodrilo (m)</c:v>
                </c:pt>
                <c:pt idx="2">
                  <c:v>Parche (a)</c:v>
                </c:pt>
                <c:pt idx="3">
                  <c:v>Desniveles Localizados (b)</c:v>
                </c:pt>
                <c:pt idx="4">
                  <c:v>Ahuellamiento (b)</c:v>
                </c:pt>
                <c:pt idx="5">
                  <c:v>Fisuras Longit. y/o  trans (b)  </c:v>
                </c:pt>
                <c:pt idx="6">
                  <c:v>Baches (b)</c:v>
                </c:pt>
              </c:strCache>
            </c:strRef>
          </c:cat>
          <c:val>
            <c:numRef>
              <c:f>'TRAMO 7'!$I$25:$I$31</c:f>
              <c:numCache>
                <c:formatCode>0.00</c:formatCode>
                <c:ptCount val="7"/>
                <c:pt idx="0">
                  <c:v>7.8746357980943387</c:v>
                </c:pt>
                <c:pt idx="1">
                  <c:v>4.8082526183164038</c:v>
                </c:pt>
                <c:pt idx="2">
                  <c:v>0.38113237262776606</c:v>
                </c:pt>
                <c:pt idx="3">
                  <c:v>8.3156154027876212</c:v>
                </c:pt>
                <c:pt idx="4">
                  <c:v>9.4495629577132068</c:v>
                </c:pt>
                <c:pt idx="5">
                  <c:v>1.417434443656981</c:v>
                </c:pt>
                <c:pt idx="6">
                  <c:v>0.81896212300181126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E-4170-ACAF-2F88682F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7735768"/>
        <c:axId val="377734200"/>
        <c:axId val="37882058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7'!$A$25:$E$31</c15:sqref>
                        </c15:formulaRef>
                      </c:ext>
                    </c:extLst>
                    <c:strCache>
                      <c:ptCount val="7"/>
                      <c:pt idx="0">
                        <c:v>Exudación (b)   </c:v>
                      </c:pt>
                      <c:pt idx="1">
                        <c:v>Piel de cocodrilo (m)</c:v>
                      </c:pt>
                      <c:pt idx="2">
                        <c:v>Parche (a)</c:v>
                      </c:pt>
                      <c:pt idx="3">
                        <c:v>Desniveles Localizados (b)</c:v>
                      </c:pt>
                      <c:pt idx="4">
                        <c:v>Ahuellamiento (b)</c:v>
                      </c:pt>
                      <c:pt idx="5">
                        <c:v>Fisuras Longit. y/o  trans (b)  </c:v>
                      </c:pt>
                      <c:pt idx="6">
                        <c:v>Baches (b)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8FE-4170-ACAF-2F88682FB5A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7'!$A$25:$E$31</c15:sqref>
                        </c15:formulaRef>
                      </c:ext>
                    </c:extLst>
                    <c:strCache>
                      <c:ptCount val="7"/>
                      <c:pt idx="0">
                        <c:v>Exudación (b)   </c:v>
                      </c:pt>
                      <c:pt idx="1">
                        <c:v>Piel de cocodrilo (m)</c:v>
                      </c:pt>
                      <c:pt idx="2">
                        <c:v>Parche (a)</c:v>
                      </c:pt>
                      <c:pt idx="3">
                        <c:v>Desniveles Localizados (b)</c:v>
                      </c:pt>
                      <c:pt idx="4">
                        <c:v>Ahuellamiento (b)</c:v>
                      </c:pt>
                      <c:pt idx="5">
                        <c:v>Fisuras Longit. y/o  trans (b)  </c:v>
                      </c:pt>
                      <c:pt idx="6">
                        <c:v>Baches (b)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8FE-4170-ACAF-2F88682FB5AE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7'!$A$25:$E$31</c15:sqref>
                        </c15:formulaRef>
                      </c:ext>
                    </c:extLst>
                    <c:strCache>
                      <c:ptCount val="7"/>
                      <c:pt idx="0">
                        <c:v>Exudación (b)   </c:v>
                      </c:pt>
                      <c:pt idx="1">
                        <c:v>Piel de cocodrilo (m)</c:v>
                      </c:pt>
                      <c:pt idx="2">
                        <c:v>Parche (a)</c:v>
                      </c:pt>
                      <c:pt idx="3">
                        <c:v>Desniveles Localizados (b)</c:v>
                      </c:pt>
                      <c:pt idx="4">
                        <c:v>Ahuellamiento (b)</c:v>
                      </c:pt>
                      <c:pt idx="5">
                        <c:v>Fisuras Longit. y/o  trans (b)  </c:v>
                      </c:pt>
                      <c:pt idx="6">
                        <c:v>Baches (b)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8FE-4170-ACAF-2F88682FB5AE}"/>
                  </c:ext>
                </c:extLst>
              </c15:ser>
            </c15:filteredBarSeries>
          </c:ext>
        </c:extLst>
      </c:bar3DChart>
      <c:catAx>
        <c:axId val="37773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4200"/>
        <c:crosses val="autoZero"/>
        <c:auto val="1"/>
        <c:lblAlgn val="ctr"/>
        <c:lblOffset val="100"/>
        <c:noMultiLvlLbl val="0"/>
      </c:catAx>
      <c:valAx>
        <c:axId val="37773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5768"/>
        <c:crosses val="autoZero"/>
        <c:crossBetween val="between"/>
      </c:valAx>
      <c:serAx>
        <c:axId val="378820584"/>
        <c:scaling>
          <c:orientation val="minMax"/>
        </c:scaling>
        <c:delete val="1"/>
        <c:axPos val="b"/>
        <c:majorTickMark val="none"/>
        <c:minorTickMark val="none"/>
        <c:tickLblPos val="nextTo"/>
        <c:crossAx val="37773420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'ADIC 3.'!$A$26:$E$31</c:f>
              <c:strCache>
                <c:ptCount val="6"/>
                <c:pt idx="0">
                  <c:v>Piel de cocodrilo.</c:v>
                </c:pt>
                <c:pt idx="1">
                  <c:v>Fisura en bloque</c:v>
                </c:pt>
                <c:pt idx="2">
                  <c:v> Exudación    </c:v>
                </c:pt>
                <c:pt idx="3">
                  <c:v>Ahuellamiento</c:v>
                </c:pt>
                <c:pt idx="4">
                  <c:v>Fisura en borde </c:v>
                </c:pt>
                <c:pt idx="5">
                  <c:v>Depresión</c:v>
                </c:pt>
              </c:strCache>
            </c:strRef>
          </c:cat>
          <c:val>
            <c:numRef>
              <c:f>'ADIC 3.'!$I$26:$I$31</c:f>
              <c:numCache>
                <c:formatCode>0.00</c:formatCode>
                <c:ptCount val="6"/>
                <c:pt idx="0">
                  <c:v>9.6385542168674707</c:v>
                </c:pt>
                <c:pt idx="1">
                  <c:v>4.740530750452792</c:v>
                </c:pt>
                <c:pt idx="2">
                  <c:v>0.26773761713520755</c:v>
                </c:pt>
                <c:pt idx="3">
                  <c:v>1.5749271596188679</c:v>
                </c:pt>
                <c:pt idx="4">
                  <c:v>2.3623907394283016E-2</c:v>
                </c:pt>
                <c:pt idx="5">
                  <c:v>66.398929049531461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3-4122-AA6E-ECFB5F5C7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7736552"/>
        <c:axId val="377729496"/>
        <c:axId val="37882397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'ADIC 3.'!$A$26:$E$31</c15:sqref>
                        </c15:formulaRef>
                      </c:ext>
                    </c:extLst>
                    <c:strCache>
                      <c:ptCount val="6"/>
                      <c:pt idx="0">
                        <c:v>Piel de cocodrilo.</c:v>
                      </c:pt>
                      <c:pt idx="1">
                        <c:v>Fisura en bloque</c:v>
                      </c:pt>
                      <c:pt idx="2">
                        <c:v> Exudación    </c:v>
                      </c:pt>
                      <c:pt idx="3">
                        <c:v>Ahuellamiento</c:v>
                      </c:pt>
                      <c:pt idx="4">
                        <c:v>Fisura en borde </c:v>
                      </c:pt>
                      <c:pt idx="5">
                        <c:v>Depresión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9F3-4122-AA6E-ECFB5F5C76C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3.'!$A$26:$E$31</c15:sqref>
                        </c15:formulaRef>
                      </c:ext>
                    </c:extLst>
                    <c:strCache>
                      <c:ptCount val="6"/>
                      <c:pt idx="0">
                        <c:v>Piel de cocodrilo.</c:v>
                      </c:pt>
                      <c:pt idx="1">
                        <c:v>Fisura en bloque</c:v>
                      </c:pt>
                      <c:pt idx="2">
                        <c:v> Exudación    </c:v>
                      </c:pt>
                      <c:pt idx="3">
                        <c:v>Ahuellamiento</c:v>
                      </c:pt>
                      <c:pt idx="4">
                        <c:v>Fisura en borde </c:v>
                      </c:pt>
                      <c:pt idx="5">
                        <c:v>Depresión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F3-4122-AA6E-ECFB5F5C76C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3.'!$A$26:$E$31</c15:sqref>
                        </c15:formulaRef>
                      </c:ext>
                    </c:extLst>
                    <c:strCache>
                      <c:ptCount val="6"/>
                      <c:pt idx="0">
                        <c:v>Piel de cocodrilo.</c:v>
                      </c:pt>
                      <c:pt idx="1">
                        <c:v>Fisura en bloque</c:v>
                      </c:pt>
                      <c:pt idx="2">
                        <c:v> Exudación    </c:v>
                      </c:pt>
                      <c:pt idx="3">
                        <c:v>Ahuellamiento</c:v>
                      </c:pt>
                      <c:pt idx="4">
                        <c:v>Fisura en borde </c:v>
                      </c:pt>
                      <c:pt idx="5">
                        <c:v>Depresión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F3-4122-AA6E-ECFB5F5C76C0}"/>
                  </c:ext>
                </c:extLst>
              </c15:ser>
            </c15:filteredBarSeries>
          </c:ext>
        </c:extLst>
      </c:bar3DChart>
      <c:catAx>
        <c:axId val="37773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29496"/>
        <c:crosses val="autoZero"/>
        <c:auto val="1"/>
        <c:lblAlgn val="ctr"/>
        <c:lblOffset val="100"/>
        <c:noMultiLvlLbl val="0"/>
      </c:catAx>
      <c:valAx>
        <c:axId val="37772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6552"/>
        <c:crosses val="autoZero"/>
        <c:crossBetween val="between"/>
      </c:valAx>
      <c:serAx>
        <c:axId val="378823976"/>
        <c:scaling>
          <c:orientation val="minMax"/>
        </c:scaling>
        <c:delete val="1"/>
        <c:axPos val="b"/>
        <c:majorTickMark val="none"/>
        <c:minorTickMark val="none"/>
        <c:tickLblPos val="nextTo"/>
        <c:crossAx val="37772949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8'!$A$19:$E$24</c:f>
              <c:strCache>
                <c:ptCount val="6"/>
                <c:pt idx="0">
                  <c:v> Exudación (b)</c:v>
                </c:pt>
                <c:pt idx="1">
                  <c:v>Depresión (a)</c:v>
                </c:pt>
                <c:pt idx="2">
                  <c:v>Desmoronamiento / Intemperismo (b)</c:v>
                </c:pt>
                <c:pt idx="3">
                  <c:v>Ahuellamiento (b)</c:v>
                </c:pt>
                <c:pt idx="4">
                  <c:v>Piel de cocodrilo (a)</c:v>
                </c:pt>
                <c:pt idx="5">
                  <c:v>Agreagado Pulido (a)</c:v>
                </c:pt>
              </c:strCache>
            </c:strRef>
          </c:cat>
          <c:val>
            <c:numRef>
              <c:f>'TRAMO 8'!$I$19:$I$24</c:f>
              <c:numCache>
                <c:formatCode>0.00</c:formatCode>
                <c:ptCount val="6"/>
                <c:pt idx="0">
                  <c:v>2.1356012284431847</c:v>
                </c:pt>
                <c:pt idx="1">
                  <c:v>34.490904795653208</c:v>
                </c:pt>
                <c:pt idx="2">
                  <c:v>0.27718718009292076</c:v>
                </c:pt>
                <c:pt idx="3">
                  <c:v>2.2678951098511693</c:v>
                </c:pt>
                <c:pt idx="4">
                  <c:v>0.30238601464682263</c:v>
                </c:pt>
                <c:pt idx="5">
                  <c:v>94.495629577132064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F-4DF3-8F29-F4DC9CD2B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7730672"/>
        <c:axId val="377730280"/>
        <c:axId val="3788180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8'!$A$19:$E$24</c15:sqref>
                        </c15:formulaRef>
                      </c:ext>
                    </c:extLst>
                    <c:strCache>
                      <c:ptCount val="6"/>
                      <c:pt idx="0">
                        <c:v> Exudación (b)</c:v>
                      </c:pt>
                      <c:pt idx="1">
                        <c:v>Depresión (a)</c:v>
                      </c:pt>
                      <c:pt idx="2">
                        <c:v>Desmoronamiento / Intemperismo (b)</c:v>
                      </c:pt>
                      <c:pt idx="3">
                        <c:v>Ahuellamiento (b)</c:v>
                      </c:pt>
                      <c:pt idx="4">
                        <c:v>Piel de cocodrilo (a)</c:v>
                      </c:pt>
                      <c:pt idx="5">
                        <c:v>Agreagado Pulido (a)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74F-4DF3-8F29-F4DC9CD2BEB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8'!$A$19:$E$24</c15:sqref>
                        </c15:formulaRef>
                      </c:ext>
                    </c:extLst>
                    <c:strCache>
                      <c:ptCount val="6"/>
                      <c:pt idx="0">
                        <c:v> Exudación (b)</c:v>
                      </c:pt>
                      <c:pt idx="1">
                        <c:v>Depresión (a)</c:v>
                      </c:pt>
                      <c:pt idx="2">
                        <c:v>Desmoronamiento / Intemperismo (b)</c:v>
                      </c:pt>
                      <c:pt idx="3">
                        <c:v>Ahuellamiento (b)</c:v>
                      </c:pt>
                      <c:pt idx="4">
                        <c:v>Piel de cocodrilo (a)</c:v>
                      </c:pt>
                      <c:pt idx="5">
                        <c:v>Agreagado Pulido (a)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74F-4DF3-8F29-F4DC9CD2BEBB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8'!$A$19:$E$24</c15:sqref>
                        </c15:formulaRef>
                      </c:ext>
                    </c:extLst>
                    <c:strCache>
                      <c:ptCount val="6"/>
                      <c:pt idx="0">
                        <c:v> Exudación (b)</c:v>
                      </c:pt>
                      <c:pt idx="1">
                        <c:v>Depresión (a)</c:v>
                      </c:pt>
                      <c:pt idx="2">
                        <c:v>Desmoronamiento / Intemperismo (b)</c:v>
                      </c:pt>
                      <c:pt idx="3">
                        <c:v>Ahuellamiento (b)</c:v>
                      </c:pt>
                      <c:pt idx="4">
                        <c:v>Piel de cocodrilo (a)</c:v>
                      </c:pt>
                      <c:pt idx="5">
                        <c:v>Agreagado Pulido (a)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74F-4DF3-8F29-F4DC9CD2BEBB}"/>
                  </c:ext>
                </c:extLst>
              </c15:ser>
            </c15:filteredBarSeries>
          </c:ext>
        </c:extLst>
      </c:bar3DChart>
      <c:catAx>
        <c:axId val="37773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0280"/>
        <c:crosses val="autoZero"/>
        <c:auto val="1"/>
        <c:lblAlgn val="ctr"/>
        <c:lblOffset val="100"/>
        <c:noMultiLvlLbl val="0"/>
      </c:catAx>
      <c:valAx>
        <c:axId val="37773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0672"/>
        <c:crosses val="autoZero"/>
        <c:crossBetween val="between"/>
      </c:valAx>
      <c:serAx>
        <c:axId val="378818040"/>
        <c:scaling>
          <c:orientation val="minMax"/>
        </c:scaling>
        <c:delete val="1"/>
        <c:axPos val="b"/>
        <c:majorTickMark val="none"/>
        <c:minorTickMark val="none"/>
        <c:tickLblPos val="nextTo"/>
        <c:crossAx val="37773028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'ADIC 4'!$A$25:$E$27</c:f>
              <c:strCache>
                <c:ptCount val="3"/>
                <c:pt idx="0">
                  <c:v>Baches                </c:v>
                </c:pt>
                <c:pt idx="1">
                  <c:v>Depresión</c:v>
                </c:pt>
                <c:pt idx="2">
                  <c:v>Fisuras Longit. y/o  trans.</c:v>
                </c:pt>
              </c:strCache>
            </c:strRef>
          </c:cat>
          <c:val>
            <c:numRef>
              <c:f>'ADIC 4'!$I$25:$I$27</c:f>
              <c:numCache>
                <c:formatCode>0.00</c:formatCode>
                <c:ptCount val="3"/>
                <c:pt idx="0">
                  <c:v>0.21419009370816602</c:v>
                </c:pt>
                <c:pt idx="1">
                  <c:v>70.871722182849055</c:v>
                </c:pt>
                <c:pt idx="2">
                  <c:v>0.70871722182849051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8-4A31-9CA3-B531636D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7731064"/>
        <c:axId val="377731456"/>
        <c:axId val="3788201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'ADIC 4'!$A$25:$E$27</c15:sqref>
                        </c15:formulaRef>
                      </c:ext>
                    </c:extLst>
                    <c:strCache>
                      <c:ptCount val="3"/>
                      <c:pt idx="0">
                        <c:v>Baches                </c:v>
                      </c:pt>
                      <c:pt idx="1">
                        <c:v>Depresión</c:v>
                      </c:pt>
                      <c:pt idx="2">
                        <c:v>Fisuras Longit. y/o  trans.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018-4A31-9CA3-B531636DB95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4'!$A$25:$E$27</c15:sqref>
                        </c15:formulaRef>
                      </c:ext>
                    </c:extLst>
                    <c:strCache>
                      <c:ptCount val="3"/>
                      <c:pt idx="0">
                        <c:v>Baches                </c:v>
                      </c:pt>
                      <c:pt idx="1">
                        <c:v>Depresión</c:v>
                      </c:pt>
                      <c:pt idx="2">
                        <c:v>Fisuras Longit. y/o  trans.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018-4A31-9CA3-B531636DB959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4'!$A$25:$E$27</c15:sqref>
                        </c15:formulaRef>
                      </c:ext>
                    </c:extLst>
                    <c:strCache>
                      <c:ptCount val="3"/>
                      <c:pt idx="0">
                        <c:v>Baches                </c:v>
                      </c:pt>
                      <c:pt idx="1">
                        <c:v>Depresión</c:v>
                      </c:pt>
                      <c:pt idx="2">
                        <c:v>Fisuras Longit. y/o  trans.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018-4A31-9CA3-B531636DB959}"/>
                  </c:ext>
                </c:extLst>
              </c15:ser>
            </c15:filteredBarSeries>
          </c:ext>
        </c:extLst>
      </c:bar3DChart>
      <c:catAx>
        <c:axId val="37773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1456"/>
        <c:crosses val="autoZero"/>
        <c:auto val="1"/>
        <c:lblAlgn val="ctr"/>
        <c:lblOffset val="100"/>
        <c:noMultiLvlLbl val="0"/>
      </c:catAx>
      <c:valAx>
        <c:axId val="37773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1064"/>
        <c:crosses val="autoZero"/>
        <c:crossBetween val="between"/>
      </c:valAx>
      <c:serAx>
        <c:axId val="378820160"/>
        <c:scaling>
          <c:orientation val="minMax"/>
        </c:scaling>
        <c:delete val="1"/>
        <c:axPos val="b"/>
        <c:majorTickMark val="none"/>
        <c:minorTickMark val="none"/>
        <c:tickLblPos val="nextTo"/>
        <c:crossAx val="37773145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9'!$A$21:$E$24</c:f>
              <c:strCache>
                <c:ptCount val="4"/>
                <c:pt idx="0">
                  <c:v>Piel de cocodrilo (a)</c:v>
                </c:pt>
                <c:pt idx="1">
                  <c:v>Depresión (a)</c:v>
                </c:pt>
                <c:pt idx="2">
                  <c:v>Fisuras de borde (m)</c:v>
                </c:pt>
                <c:pt idx="3">
                  <c:v>Baches (a)</c:v>
                </c:pt>
              </c:strCache>
            </c:strRef>
          </c:cat>
          <c:val>
            <c:numRef>
              <c:f>'TRAMO 9'!$I$21:$I$24</c:f>
              <c:numCache>
                <c:formatCode>0.00</c:formatCode>
                <c:ptCount val="4"/>
                <c:pt idx="0">
                  <c:v>11.251279628317192</c:v>
                </c:pt>
                <c:pt idx="1">
                  <c:v>8.5676037483266416</c:v>
                </c:pt>
                <c:pt idx="2">
                  <c:v>1.417434443656981</c:v>
                </c:pt>
                <c:pt idx="3">
                  <c:v>1.8899125915426414E-2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7733024"/>
        <c:axId val="377732240"/>
        <c:axId val="3794199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9'!$A$21:$E$24</c15:sqref>
                        </c15:formulaRef>
                      </c:ext>
                    </c:extLst>
                    <c:strCache>
                      <c:ptCount val="4"/>
                      <c:pt idx="0">
                        <c:v>Piel de cocodrilo (a)</c:v>
                      </c:pt>
                      <c:pt idx="1">
                        <c:v>Depresión (a)</c:v>
                      </c:pt>
                      <c:pt idx="2">
                        <c:v>Fisuras de borde (m)</c:v>
                      </c:pt>
                      <c:pt idx="3">
                        <c:v>Baches (a)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9'!$A$21:$E$24</c15:sqref>
                        </c15:formulaRef>
                      </c:ext>
                    </c:extLst>
                    <c:strCache>
                      <c:ptCount val="4"/>
                      <c:pt idx="0">
                        <c:v>Piel de cocodrilo (a)</c:v>
                      </c:pt>
                      <c:pt idx="1">
                        <c:v>Depresión (a)</c:v>
                      </c:pt>
                      <c:pt idx="2">
                        <c:v>Fisuras de borde (m)</c:v>
                      </c:pt>
                      <c:pt idx="3">
                        <c:v>Baches (a)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9'!$A$21:$E$24</c15:sqref>
                        </c15:formulaRef>
                      </c:ext>
                    </c:extLst>
                    <c:strCache>
                      <c:ptCount val="4"/>
                      <c:pt idx="0">
                        <c:v>Piel de cocodrilo (a)</c:v>
                      </c:pt>
                      <c:pt idx="1">
                        <c:v>Depresión (a)</c:v>
                      </c:pt>
                      <c:pt idx="2">
                        <c:v>Fisuras de borde (m)</c:v>
                      </c:pt>
                      <c:pt idx="3">
                        <c:v>Baches (a)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37773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2240"/>
        <c:crosses val="autoZero"/>
        <c:auto val="1"/>
        <c:lblAlgn val="ctr"/>
        <c:lblOffset val="100"/>
        <c:noMultiLvlLbl val="0"/>
      </c:catAx>
      <c:valAx>
        <c:axId val="37773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3024"/>
        <c:crosses val="autoZero"/>
        <c:crossBetween val="between"/>
      </c:valAx>
      <c:serAx>
        <c:axId val="379419912"/>
        <c:scaling>
          <c:orientation val="minMax"/>
        </c:scaling>
        <c:delete val="1"/>
        <c:axPos val="b"/>
        <c:majorTickMark val="none"/>
        <c:minorTickMark val="none"/>
        <c:tickLblPos val="nextTo"/>
        <c:crossAx val="37773224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'ADIC 5.(ojo)'!$A$25:$E$27</c:f>
              <c:strCache>
                <c:ptCount val="3"/>
                <c:pt idx="0">
                  <c:v>Depresión</c:v>
                </c:pt>
                <c:pt idx="1">
                  <c:v>Piel de cocodrilo                            </c:v>
                </c:pt>
                <c:pt idx="2">
                  <c:v> Exudación    </c:v>
                </c:pt>
              </c:strCache>
            </c:strRef>
          </c:cat>
          <c:val>
            <c:numRef>
              <c:f>'ADIC 5.(ojo)'!$I$25:$I$27</c:f>
              <c:numCache>
                <c:formatCode>0.00</c:formatCode>
                <c:ptCount val="3"/>
                <c:pt idx="0">
                  <c:v>87.36</c:v>
                </c:pt>
                <c:pt idx="1">
                  <c:v>34.56</c:v>
                </c:pt>
                <c:pt idx="2">
                  <c:v>1.0666666666666667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7733416"/>
        <c:axId val="377733808"/>
        <c:axId val="37942415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'ADIC 5.(ojo)'!$A$25:$E$27</c15:sqref>
                        </c15:formulaRef>
                      </c:ext>
                    </c:extLst>
                    <c:strCache>
                      <c:ptCount val="3"/>
                      <c:pt idx="0">
                        <c:v>Depresión</c:v>
                      </c:pt>
                      <c:pt idx="1">
                        <c:v>Piel de cocodrilo                            </c:v>
                      </c:pt>
                      <c:pt idx="2">
                        <c:v> Exudación 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5.(ojo)'!$A$25:$E$27</c15:sqref>
                        </c15:formulaRef>
                      </c:ext>
                    </c:extLst>
                    <c:strCache>
                      <c:ptCount val="3"/>
                      <c:pt idx="0">
                        <c:v>Depresión</c:v>
                      </c:pt>
                      <c:pt idx="1">
                        <c:v>Piel de cocodrilo                            </c:v>
                      </c:pt>
                      <c:pt idx="2">
                        <c:v> Exudación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5.(ojo)'!$A$25:$E$27</c15:sqref>
                        </c15:formulaRef>
                      </c:ext>
                    </c:extLst>
                    <c:strCache>
                      <c:ptCount val="3"/>
                      <c:pt idx="0">
                        <c:v>Depresión</c:v>
                      </c:pt>
                      <c:pt idx="1">
                        <c:v>Piel de cocodrilo                            </c:v>
                      </c:pt>
                      <c:pt idx="2">
                        <c:v> Exudación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37773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3808"/>
        <c:crosses val="autoZero"/>
        <c:auto val="1"/>
        <c:lblAlgn val="ctr"/>
        <c:lblOffset val="100"/>
        <c:noMultiLvlLbl val="0"/>
      </c:catAx>
      <c:valAx>
        <c:axId val="37773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3416"/>
        <c:crosses val="autoZero"/>
        <c:crossBetween val="between"/>
      </c:valAx>
      <c:serAx>
        <c:axId val="379424152"/>
        <c:scaling>
          <c:orientation val="minMax"/>
        </c:scaling>
        <c:delete val="1"/>
        <c:axPos val="b"/>
        <c:majorTickMark val="none"/>
        <c:minorTickMark val="none"/>
        <c:tickLblPos val="nextTo"/>
        <c:crossAx val="37773380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10'!$A$18:$E$21</c:f>
              <c:strCache>
                <c:ptCount val="4"/>
                <c:pt idx="0">
                  <c:v>Piel de cocodrilo (a)</c:v>
                </c:pt>
                <c:pt idx="1">
                  <c:v> Exudación (b)</c:v>
                </c:pt>
                <c:pt idx="2">
                  <c:v>Fisuras Longit. y/o  trans (b)</c:v>
                </c:pt>
                <c:pt idx="3">
                  <c:v>Fisura de deslizamiento (m)</c:v>
                </c:pt>
              </c:strCache>
            </c:strRef>
          </c:cat>
          <c:val>
            <c:numRef>
              <c:f>'TRAMO 10'!$I$18:$I$21</c:f>
              <c:numCache>
                <c:formatCode>0.00</c:formatCode>
                <c:ptCount val="4"/>
                <c:pt idx="0">
                  <c:v>7.6856445389400747</c:v>
                </c:pt>
                <c:pt idx="1">
                  <c:v>0.34018426647767547</c:v>
                </c:pt>
                <c:pt idx="2">
                  <c:v>0.28348688873139616</c:v>
                </c:pt>
                <c:pt idx="3">
                  <c:v>3.7798251830852827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024864"/>
        <c:axId val="379026824"/>
        <c:axId val="3794233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10'!$A$18:$E$21</c15:sqref>
                        </c15:formulaRef>
                      </c:ext>
                    </c:extLst>
                    <c:strCache>
                      <c:ptCount val="4"/>
                      <c:pt idx="0">
                        <c:v>Piel de cocodrilo (a)</c:v>
                      </c:pt>
                      <c:pt idx="1">
                        <c:v> Exudación (b)</c:v>
                      </c:pt>
                      <c:pt idx="2">
                        <c:v>Fisuras Longit. y/o  trans (b)</c:v>
                      </c:pt>
                      <c:pt idx="3">
                        <c:v>Fisura de deslizamiento (m)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10'!$A$18:$E$21</c15:sqref>
                        </c15:formulaRef>
                      </c:ext>
                    </c:extLst>
                    <c:strCache>
                      <c:ptCount val="4"/>
                      <c:pt idx="0">
                        <c:v>Piel de cocodrilo (a)</c:v>
                      </c:pt>
                      <c:pt idx="1">
                        <c:v> Exudación (b)</c:v>
                      </c:pt>
                      <c:pt idx="2">
                        <c:v>Fisuras Longit. y/o  trans (b)</c:v>
                      </c:pt>
                      <c:pt idx="3">
                        <c:v>Fisura de deslizamiento (m)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10'!$A$18:$E$21</c15:sqref>
                        </c15:formulaRef>
                      </c:ext>
                    </c:extLst>
                    <c:strCache>
                      <c:ptCount val="4"/>
                      <c:pt idx="0">
                        <c:v>Piel de cocodrilo (a)</c:v>
                      </c:pt>
                      <c:pt idx="1">
                        <c:v> Exudación (b)</c:v>
                      </c:pt>
                      <c:pt idx="2">
                        <c:v>Fisuras Longit. y/o  trans (b)</c:v>
                      </c:pt>
                      <c:pt idx="3">
                        <c:v>Fisura de deslizamiento (m)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37902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26824"/>
        <c:crosses val="autoZero"/>
        <c:auto val="1"/>
        <c:lblAlgn val="ctr"/>
        <c:lblOffset val="100"/>
        <c:noMultiLvlLbl val="0"/>
      </c:catAx>
      <c:valAx>
        <c:axId val="379026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24864"/>
        <c:crosses val="autoZero"/>
        <c:crossBetween val="between"/>
      </c:valAx>
      <c:serAx>
        <c:axId val="379423304"/>
        <c:scaling>
          <c:orientation val="minMax"/>
        </c:scaling>
        <c:delete val="1"/>
        <c:axPos val="b"/>
        <c:majorTickMark val="none"/>
        <c:minorTickMark val="none"/>
        <c:tickLblPos val="nextTo"/>
        <c:crossAx val="379026824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'ADIC 5'!$A$24:$E$28</c:f>
              <c:strCache>
                <c:ptCount val="5"/>
                <c:pt idx="0">
                  <c:v> Exudación    </c:v>
                </c:pt>
                <c:pt idx="1">
                  <c:v>Ahuellamiento</c:v>
                </c:pt>
                <c:pt idx="2">
                  <c:v>Fisuras Longit. y/o  trans.</c:v>
                </c:pt>
                <c:pt idx="3">
                  <c:v>Depresión</c:v>
                </c:pt>
                <c:pt idx="4">
                  <c:v>Desmoronamiento / Intemperismo     </c:v>
                </c:pt>
              </c:strCache>
            </c:strRef>
          </c:cat>
          <c:val>
            <c:numRef>
              <c:f>'ADIC 5'!$I$24:$I$28</c:f>
              <c:numCache>
                <c:formatCode>0.00</c:formatCode>
                <c:ptCount val="5"/>
                <c:pt idx="0">
                  <c:v>1.9718088038428225</c:v>
                </c:pt>
                <c:pt idx="1">
                  <c:v>3.6853295535081507</c:v>
                </c:pt>
                <c:pt idx="2">
                  <c:v>0.94495629577132068</c:v>
                </c:pt>
                <c:pt idx="3">
                  <c:v>57.484841326088677</c:v>
                </c:pt>
                <c:pt idx="4">
                  <c:v>42.998661311914326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027608"/>
        <c:axId val="379029960"/>
        <c:axId val="37942118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'ADIC 5'!$A$24:$E$28</c15:sqref>
                        </c15:formulaRef>
                      </c:ext>
                    </c:extLst>
                    <c:strCache>
                      <c:ptCount val="5"/>
                      <c:pt idx="0">
                        <c:v> Exudación    </c:v>
                      </c:pt>
                      <c:pt idx="1">
                        <c:v>Ahuellamiento</c:v>
                      </c:pt>
                      <c:pt idx="2">
                        <c:v>Fisuras Longit. y/o  trans.</c:v>
                      </c:pt>
                      <c:pt idx="3">
                        <c:v>Depresión</c:v>
                      </c:pt>
                      <c:pt idx="4">
                        <c:v>Desmoronamiento / Intemperismo  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5'!$A$24:$E$28</c15:sqref>
                        </c15:formulaRef>
                      </c:ext>
                    </c:extLst>
                    <c:strCache>
                      <c:ptCount val="5"/>
                      <c:pt idx="0">
                        <c:v> Exudación    </c:v>
                      </c:pt>
                      <c:pt idx="1">
                        <c:v>Ahuellamiento</c:v>
                      </c:pt>
                      <c:pt idx="2">
                        <c:v>Fisuras Longit. y/o  trans.</c:v>
                      </c:pt>
                      <c:pt idx="3">
                        <c:v>Depresión</c:v>
                      </c:pt>
                      <c:pt idx="4">
                        <c:v>Desmoronamiento / Intemperismo 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5'!$A$24:$E$28</c15:sqref>
                        </c15:formulaRef>
                      </c:ext>
                    </c:extLst>
                    <c:strCache>
                      <c:ptCount val="5"/>
                      <c:pt idx="0">
                        <c:v> Exudación    </c:v>
                      </c:pt>
                      <c:pt idx="1">
                        <c:v>Ahuellamiento</c:v>
                      </c:pt>
                      <c:pt idx="2">
                        <c:v>Fisuras Longit. y/o  trans.</c:v>
                      </c:pt>
                      <c:pt idx="3">
                        <c:v>Depresión</c:v>
                      </c:pt>
                      <c:pt idx="4">
                        <c:v>Desmoronamiento / Intemperismo 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379027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29960"/>
        <c:crosses val="autoZero"/>
        <c:auto val="1"/>
        <c:lblAlgn val="ctr"/>
        <c:lblOffset val="100"/>
        <c:noMultiLvlLbl val="0"/>
      </c:catAx>
      <c:valAx>
        <c:axId val="37902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27608"/>
        <c:crosses val="autoZero"/>
        <c:crossBetween val="between"/>
      </c:valAx>
      <c:serAx>
        <c:axId val="379421184"/>
        <c:scaling>
          <c:orientation val="minMax"/>
        </c:scaling>
        <c:delete val="1"/>
        <c:axPos val="b"/>
        <c:majorTickMark val="none"/>
        <c:minorTickMark val="none"/>
        <c:tickLblPos val="nextTo"/>
        <c:crossAx val="37902996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11'!$A$18:$E$22</c:f>
              <c:strCache>
                <c:ptCount val="5"/>
                <c:pt idx="0">
                  <c:v>Piel de cocodrilo (a)</c:v>
                </c:pt>
                <c:pt idx="1">
                  <c:v>Hinchamiento (m)</c:v>
                </c:pt>
                <c:pt idx="2">
                  <c:v>Desmoronamiento / Intemperismo (m)</c:v>
                </c:pt>
                <c:pt idx="3">
                  <c:v>Agregado Pulido (a)</c:v>
                </c:pt>
                <c:pt idx="4">
                  <c:v>Baches (a)</c:v>
                </c:pt>
              </c:strCache>
            </c:strRef>
          </c:cat>
          <c:val>
            <c:numRef>
              <c:f>'TRAMO 11'!$I$18:$I$22</c:f>
              <c:numCache>
                <c:formatCode>0.00</c:formatCode>
                <c:ptCount val="5"/>
                <c:pt idx="0">
                  <c:v>6.8131348925112221</c:v>
                </c:pt>
                <c:pt idx="1">
                  <c:v>7.4840538625088602</c:v>
                </c:pt>
                <c:pt idx="2">
                  <c:v>2.3151429246397357</c:v>
                </c:pt>
                <c:pt idx="3">
                  <c:v>4.7247814788566034</c:v>
                </c:pt>
                <c:pt idx="4">
                  <c:v>0.18899125915426415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030352"/>
        <c:axId val="379024472"/>
        <c:axId val="37987126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11'!$A$18:$E$22</c15:sqref>
                        </c15:formulaRef>
                      </c:ext>
                    </c:extLst>
                    <c:strCache>
                      <c:ptCount val="5"/>
                      <c:pt idx="0">
                        <c:v>Piel de cocodrilo (a)</c:v>
                      </c:pt>
                      <c:pt idx="1">
                        <c:v>Hinchamiento (m)</c:v>
                      </c:pt>
                      <c:pt idx="2">
                        <c:v>Desmoronamiento / Intemperismo (m)</c:v>
                      </c:pt>
                      <c:pt idx="3">
                        <c:v>Agregado Pulido (a)</c:v>
                      </c:pt>
                      <c:pt idx="4">
                        <c:v>Baches (a)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11'!$A$18:$E$22</c15:sqref>
                        </c15:formulaRef>
                      </c:ext>
                    </c:extLst>
                    <c:strCache>
                      <c:ptCount val="5"/>
                      <c:pt idx="0">
                        <c:v>Piel de cocodrilo (a)</c:v>
                      </c:pt>
                      <c:pt idx="1">
                        <c:v>Hinchamiento (m)</c:v>
                      </c:pt>
                      <c:pt idx="2">
                        <c:v>Desmoronamiento / Intemperismo (m)</c:v>
                      </c:pt>
                      <c:pt idx="3">
                        <c:v>Agregado Pulido (a)</c:v>
                      </c:pt>
                      <c:pt idx="4">
                        <c:v>Baches (a)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11'!$A$18:$E$22</c15:sqref>
                        </c15:formulaRef>
                      </c:ext>
                    </c:extLst>
                    <c:strCache>
                      <c:ptCount val="5"/>
                      <c:pt idx="0">
                        <c:v>Piel de cocodrilo (a)</c:v>
                      </c:pt>
                      <c:pt idx="1">
                        <c:v>Hinchamiento (m)</c:v>
                      </c:pt>
                      <c:pt idx="2">
                        <c:v>Desmoronamiento / Intemperismo (m)</c:v>
                      </c:pt>
                      <c:pt idx="3">
                        <c:v>Agregado Pulido (a)</c:v>
                      </c:pt>
                      <c:pt idx="4">
                        <c:v>Baches (a)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37903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24472"/>
        <c:crosses val="autoZero"/>
        <c:auto val="1"/>
        <c:lblAlgn val="ctr"/>
        <c:lblOffset val="100"/>
        <c:noMultiLvlLbl val="0"/>
      </c:catAx>
      <c:valAx>
        <c:axId val="37902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30352"/>
        <c:crosses val="autoZero"/>
        <c:crossBetween val="between"/>
      </c:valAx>
      <c:serAx>
        <c:axId val="379871264"/>
        <c:scaling>
          <c:orientation val="minMax"/>
        </c:scaling>
        <c:delete val="1"/>
        <c:axPos val="b"/>
        <c:majorTickMark val="none"/>
        <c:minorTickMark val="none"/>
        <c:tickLblPos val="nextTo"/>
        <c:crossAx val="379024472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</a:t>
            </a:r>
            <a:r>
              <a:rPr lang="en-US" baseline="0"/>
              <a:t> de falla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'ADIC 6'!$A$24:$E$28</c:f>
              <c:strCache>
                <c:ptCount val="5"/>
                <c:pt idx="0">
                  <c:v>Hinchamiento</c:v>
                </c:pt>
                <c:pt idx="1">
                  <c:v>Corrugación</c:v>
                </c:pt>
                <c:pt idx="2">
                  <c:v>Desmoronamiento / Intemperismo     </c:v>
                </c:pt>
                <c:pt idx="3">
                  <c:v>Exudación    </c:v>
                </c:pt>
                <c:pt idx="4">
                  <c:v>Ahuellamiento </c:v>
                </c:pt>
              </c:strCache>
            </c:strRef>
          </c:cat>
          <c:val>
            <c:numRef>
              <c:f>'ADIC 6'!$I$24:$I$28</c:f>
              <c:numCache>
                <c:formatCode>0.00</c:formatCode>
                <c:ptCount val="5"/>
                <c:pt idx="0">
                  <c:v>23.359319631467049</c:v>
                </c:pt>
                <c:pt idx="1">
                  <c:v>12.599417276950943</c:v>
                </c:pt>
                <c:pt idx="2">
                  <c:v>4.7247814788566034</c:v>
                </c:pt>
                <c:pt idx="3">
                  <c:v>1.0489014883061658</c:v>
                </c:pt>
                <c:pt idx="4">
                  <c:v>0.3779825183085283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028392"/>
        <c:axId val="379029176"/>
        <c:axId val="37987762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'ADIC 6'!$A$24:$E$28</c15:sqref>
                        </c15:formulaRef>
                      </c:ext>
                    </c:extLst>
                    <c:strCache>
                      <c:ptCount val="5"/>
                      <c:pt idx="0">
                        <c:v>Hinchamiento</c:v>
                      </c:pt>
                      <c:pt idx="1">
                        <c:v>Corrugación</c:v>
                      </c:pt>
                      <c:pt idx="2">
                        <c:v>Desmoronamiento / Intemperismo     </c:v>
                      </c:pt>
                      <c:pt idx="3">
                        <c:v>Exudación    </c:v>
                      </c:pt>
                      <c:pt idx="4">
                        <c:v>Ahuellamiento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6'!$A$24:$E$28</c15:sqref>
                        </c15:formulaRef>
                      </c:ext>
                    </c:extLst>
                    <c:strCache>
                      <c:ptCount val="5"/>
                      <c:pt idx="0">
                        <c:v>Hinchamiento</c:v>
                      </c:pt>
                      <c:pt idx="1">
                        <c:v>Corrugación</c:v>
                      </c:pt>
                      <c:pt idx="2">
                        <c:v>Desmoronamiento / Intemperismo     </c:v>
                      </c:pt>
                      <c:pt idx="3">
                        <c:v>Exudación    </c:v>
                      </c:pt>
                      <c:pt idx="4">
                        <c:v>Ahuellamiento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6'!$A$24:$E$28</c15:sqref>
                        </c15:formulaRef>
                      </c:ext>
                    </c:extLst>
                    <c:strCache>
                      <c:ptCount val="5"/>
                      <c:pt idx="0">
                        <c:v>Hinchamiento</c:v>
                      </c:pt>
                      <c:pt idx="1">
                        <c:v>Corrugación</c:v>
                      </c:pt>
                      <c:pt idx="2">
                        <c:v>Desmoronamiento / Intemperismo     </c:v>
                      </c:pt>
                      <c:pt idx="3">
                        <c:v>Exudación    </c:v>
                      </c:pt>
                      <c:pt idx="4">
                        <c:v>Ahuellamiento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37902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29176"/>
        <c:crosses val="autoZero"/>
        <c:auto val="1"/>
        <c:lblAlgn val="ctr"/>
        <c:lblOffset val="100"/>
        <c:noMultiLvlLbl val="0"/>
      </c:catAx>
      <c:valAx>
        <c:axId val="37902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28392"/>
        <c:crosses val="autoZero"/>
        <c:crossBetween val="between"/>
      </c:valAx>
      <c:serAx>
        <c:axId val="379877624"/>
        <c:scaling>
          <c:orientation val="minMax"/>
        </c:scaling>
        <c:delete val="1"/>
        <c:axPos val="b"/>
        <c:majorTickMark val="none"/>
        <c:minorTickMark val="none"/>
        <c:tickLblPos val="nextTo"/>
        <c:crossAx val="37902917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'TRAMO 1'!$A$23:$D$28</c:f>
              <c:strCache>
                <c:ptCount val="6"/>
                <c:pt idx="0">
                  <c:v>Parche (m)</c:v>
                </c:pt>
                <c:pt idx="1">
                  <c:v>Fisura Longitudinal y/o Transversal (m)</c:v>
                </c:pt>
                <c:pt idx="2">
                  <c:v>Depresión (b)</c:v>
                </c:pt>
                <c:pt idx="3">
                  <c:v>Agregado Pulido (a)</c:v>
                </c:pt>
                <c:pt idx="4">
                  <c:v>Ahuellamiento (b)</c:v>
                </c:pt>
                <c:pt idx="5">
                  <c:v>Desnivel Carril- Berma (b)</c:v>
                </c:pt>
              </c:strCache>
            </c:strRef>
          </c:cat>
          <c:val>
            <c:numRef>
              <c:f>'TRAMO 1'!$I$23:$I$28</c:f>
              <c:numCache>
                <c:formatCode>0.00</c:formatCode>
                <c:ptCount val="6"/>
                <c:pt idx="0">
                  <c:v>0.71874999999999989</c:v>
                </c:pt>
                <c:pt idx="1">
                  <c:v>2.1281249999999998</c:v>
                </c:pt>
                <c:pt idx="2">
                  <c:v>0.12</c:v>
                </c:pt>
                <c:pt idx="3">
                  <c:v>50</c:v>
                </c:pt>
                <c:pt idx="4">
                  <c:v>5</c:v>
                </c:pt>
                <c:pt idx="5">
                  <c:v>0.3125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F-4BDD-AFC5-FD00FB258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8567480"/>
        <c:axId val="375940304"/>
        <c:axId val="3759515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1'!$A$23:$D$28</c15:sqref>
                        </c15:formulaRef>
                      </c:ext>
                    </c:extLst>
                    <c:strCache>
                      <c:ptCount val="6"/>
                      <c:pt idx="0">
                        <c:v>Parche (m)</c:v>
                      </c:pt>
                      <c:pt idx="1">
                        <c:v>Fisura Longitudinal y/o Transversal (m)</c:v>
                      </c:pt>
                      <c:pt idx="2">
                        <c:v>Depresión (b)</c:v>
                      </c:pt>
                      <c:pt idx="3">
                        <c:v>Agregado Pulido (a)</c:v>
                      </c:pt>
                      <c:pt idx="4">
                        <c:v>Ahuellamiento (b)</c:v>
                      </c:pt>
                      <c:pt idx="5">
                        <c:v>Desnivel Carril- Berma (b)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FAF-4BDD-AFC5-FD00FB25885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1'!$A$23:$D$28</c15:sqref>
                        </c15:formulaRef>
                      </c:ext>
                    </c:extLst>
                    <c:strCache>
                      <c:ptCount val="6"/>
                      <c:pt idx="0">
                        <c:v>Parche (m)</c:v>
                      </c:pt>
                      <c:pt idx="1">
                        <c:v>Fisura Longitudinal y/o Transversal (m)</c:v>
                      </c:pt>
                      <c:pt idx="2">
                        <c:v>Depresión (b)</c:v>
                      </c:pt>
                      <c:pt idx="3">
                        <c:v>Agregado Pulido (a)</c:v>
                      </c:pt>
                      <c:pt idx="4">
                        <c:v>Ahuellamiento (b)</c:v>
                      </c:pt>
                      <c:pt idx="5">
                        <c:v>Desnivel Carril- Berma (b)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AF-4BDD-AFC5-FD00FB258851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1'!$A$23:$D$28</c15:sqref>
                        </c15:formulaRef>
                      </c:ext>
                    </c:extLst>
                    <c:strCache>
                      <c:ptCount val="6"/>
                      <c:pt idx="0">
                        <c:v>Parche (m)</c:v>
                      </c:pt>
                      <c:pt idx="1">
                        <c:v>Fisura Longitudinal y/o Transversal (m)</c:v>
                      </c:pt>
                      <c:pt idx="2">
                        <c:v>Depresión (b)</c:v>
                      </c:pt>
                      <c:pt idx="3">
                        <c:v>Agregado Pulido (a)</c:v>
                      </c:pt>
                      <c:pt idx="4">
                        <c:v>Ahuellamiento (b)</c:v>
                      </c:pt>
                      <c:pt idx="5">
                        <c:v>Desnivel Carril- Berma (b)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FAF-4BDD-AFC5-FD00FB258851}"/>
                  </c:ext>
                </c:extLst>
              </c15:ser>
            </c15:filteredBarSeries>
          </c:ext>
        </c:extLst>
      </c:bar3DChart>
      <c:catAx>
        <c:axId val="338567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0304"/>
        <c:crosses val="autoZero"/>
        <c:auto val="1"/>
        <c:lblAlgn val="ctr"/>
        <c:lblOffset val="100"/>
        <c:noMultiLvlLbl val="0"/>
      </c:catAx>
      <c:valAx>
        <c:axId val="37594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8567480"/>
        <c:crosses val="autoZero"/>
        <c:crossBetween val="between"/>
      </c:valAx>
      <c:serAx>
        <c:axId val="37595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375940304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12'!$A$20:$D$23</c:f>
              <c:strCache>
                <c:ptCount val="4"/>
                <c:pt idx="0">
                  <c:v>Parche (b)</c:v>
                </c:pt>
                <c:pt idx="1">
                  <c:v>Parche (b)</c:v>
                </c:pt>
                <c:pt idx="2">
                  <c:v>Desmoronamiento / Intemperismo (b)</c:v>
                </c:pt>
                <c:pt idx="3">
                  <c:v>Agregado Pulido (a)</c:v>
                </c:pt>
              </c:strCache>
            </c:strRef>
          </c:cat>
          <c:val>
            <c:numRef>
              <c:f>'TRAMO 12'!$I$20:$I$23</c:f>
              <c:numCache>
                <c:formatCode>0.00</c:formatCode>
                <c:ptCount val="4"/>
                <c:pt idx="0">
                  <c:v>12.643515237420271</c:v>
                </c:pt>
                <c:pt idx="1">
                  <c:v>3.0868572328529811</c:v>
                </c:pt>
                <c:pt idx="2">
                  <c:v>1.2426175289392867</c:v>
                </c:pt>
                <c:pt idx="3">
                  <c:v>59.059768485707544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030744"/>
        <c:axId val="379023688"/>
        <c:axId val="37987465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12'!$A$20:$D$23</c15:sqref>
                        </c15:formulaRef>
                      </c:ext>
                    </c:extLst>
                    <c:strCache>
                      <c:ptCount val="4"/>
                      <c:pt idx="0">
                        <c:v>Parche (b)</c:v>
                      </c:pt>
                      <c:pt idx="1">
                        <c:v>Parche (b)</c:v>
                      </c:pt>
                      <c:pt idx="2">
                        <c:v>Desmoronamiento / Intemperismo (b)</c:v>
                      </c:pt>
                      <c:pt idx="3">
                        <c:v>Agregado Pulido (a)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12'!$A$20:$D$23</c15:sqref>
                        </c15:formulaRef>
                      </c:ext>
                    </c:extLst>
                    <c:strCache>
                      <c:ptCount val="4"/>
                      <c:pt idx="0">
                        <c:v>Parche (b)</c:v>
                      </c:pt>
                      <c:pt idx="1">
                        <c:v>Parche (b)</c:v>
                      </c:pt>
                      <c:pt idx="2">
                        <c:v>Desmoronamiento / Intemperismo (b)</c:v>
                      </c:pt>
                      <c:pt idx="3">
                        <c:v>Agregado Pulido (a)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12'!$A$20:$D$23</c15:sqref>
                        </c15:formulaRef>
                      </c:ext>
                    </c:extLst>
                    <c:strCache>
                      <c:ptCount val="4"/>
                      <c:pt idx="0">
                        <c:v>Parche (b)</c:v>
                      </c:pt>
                      <c:pt idx="1">
                        <c:v>Parche (b)</c:v>
                      </c:pt>
                      <c:pt idx="2">
                        <c:v>Desmoronamiento / Intemperismo (b)</c:v>
                      </c:pt>
                      <c:pt idx="3">
                        <c:v>Agregado Pulido (a)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37903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23688"/>
        <c:crosses val="autoZero"/>
        <c:auto val="1"/>
        <c:lblAlgn val="ctr"/>
        <c:lblOffset val="100"/>
        <c:noMultiLvlLbl val="0"/>
      </c:catAx>
      <c:valAx>
        <c:axId val="37902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30744"/>
        <c:crosses val="autoZero"/>
        <c:crossBetween val="between"/>
      </c:valAx>
      <c:serAx>
        <c:axId val="379874656"/>
        <c:scaling>
          <c:orientation val="minMax"/>
        </c:scaling>
        <c:delete val="1"/>
        <c:axPos val="b"/>
        <c:majorTickMark val="none"/>
        <c:minorTickMark val="none"/>
        <c:tickLblPos val="nextTo"/>
        <c:crossAx val="379023688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</a:t>
            </a:r>
            <a:r>
              <a:rPr lang="en-US" baseline="0"/>
              <a:t> de fallas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13'!$A$24:$E$29</c:f>
              <c:strCache>
                <c:ptCount val="6"/>
                <c:pt idx="0">
                  <c:v>Parche</c:v>
                </c:pt>
                <c:pt idx="1">
                  <c:v>Fisuramiento en borde </c:v>
                </c:pt>
                <c:pt idx="2">
                  <c:v>Ahuellamiento   </c:v>
                </c:pt>
                <c:pt idx="3">
                  <c:v>Fisuramiento Longit. y/o  trans.</c:v>
                </c:pt>
                <c:pt idx="4">
                  <c:v>Piel de cocodrilo.</c:v>
                </c:pt>
                <c:pt idx="5">
                  <c:v>Hinchamiento</c:v>
                </c:pt>
              </c:strCache>
            </c:strRef>
          </c:cat>
          <c:val>
            <c:numRef>
              <c:f>'TRAMO 13'!$I$24:$I$29</c:f>
              <c:numCache>
                <c:formatCode>0.00</c:formatCode>
                <c:ptCount val="6"/>
                <c:pt idx="0">
                  <c:v>1.4363335695724073</c:v>
                </c:pt>
                <c:pt idx="1">
                  <c:v>2.882116702102528</c:v>
                </c:pt>
                <c:pt idx="2">
                  <c:v>2.882116702102528</c:v>
                </c:pt>
                <c:pt idx="3">
                  <c:v>0.66146940703992452</c:v>
                </c:pt>
                <c:pt idx="4">
                  <c:v>0.62997086384754708</c:v>
                </c:pt>
                <c:pt idx="5">
                  <c:v>5.2886054020001581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026432"/>
        <c:axId val="379027216"/>
        <c:axId val="3797216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13'!$A$24:$E$29</c15:sqref>
                        </c15:formulaRef>
                      </c:ext>
                    </c:extLst>
                    <c:strCache>
                      <c:ptCount val="6"/>
                      <c:pt idx="0">
                        <c:v>Parche</c:v>
                      </c:pt>
                      <c:pt idx="1">
                        <c:v>Fisuramiento en borde </c:v>
                      </c:pt>
                      <c:pt idx="2">
                        <c:v>Ahuellamiento   </c:v>
                      </c:pt>
                      <c:pt idx="3">
                        <c:v>Fisuramiento Longit. y/o  trans.</c:v>
                      </c:pt>
                      <c:pt idx="4">
                        <c:v>Piel de cocodrilo.</c:v>
                      </c:pt>
                      <c:pt idx="5">
                        <c:v>Hinchamiento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13'!$A$24:$E$29</c15:sqref>
                        </c15:formulaRef>
                      </c:ext>
                    </c:extLst>
                    <c:strCache>
                      <c:ptCount val="6"/>
                      <c:pt idx="0">
                        <c:v>Parche</c:v>
                      </c:pt>
                      <c:pt idx="1">
                        <c:v>Fisuramiento en borde </c:v>
                      </c:pt>
                      <c:pt idx="2">
                        <c:v>Ahuellamiento   </c:v>
                      </c:pt>
                      <c:pt idx="3">
                        <c:v>Fisuramiento Longit. y/o  trans.</c:v>
                      </c:pt>
                      <c:pt idx="4">
                        <c:v>Piel de cocodrilo.</c:v>
                      </c:pt>
                      <c:pt idx="5">
                        <c:v>Hinchamiento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13'!$A$24:$E$29</c15:sqref>
                        </c15:formulaRef>
                      </c:ext>
                    </c:extLst>
                    <c:strCache>
                      <c:ptCount val="6"/>
                      <c:pt idx="0">
                        <c:v>Parche</c:v>
                      </c:pt>
                      <c:pt idx="1">
                        <c:v>Fisuramiento en borde </c:v>
                      </c:pt>
                      <c:pt idx="2">
                        <c:v>Ahuellamiento   </c:v>
                      </c:pt>
                      <c:pt idx="3">
                        <c:v>Fisuramiento Longit. y/o  trans.</c:v>
                      </c:pt>
                      <c:pt idx="4">
                        <c:v>Piel de cocodrilo.</c:v>
                      </c:pt>
                      <c:pt idx="5">
                        <c:v>Hinchamiento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3790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27216"/>
        <c:crosses val="autoZero"/>
        <c:auto val="1"/>
        <c:lblAlgn val="ctr"/>
        <c:lblOffset val="100"/>
        <c:noMultiLvlLbl val="0"/>
      </c:catAx>
      <c:valAx>
        <c:axId val="3790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026432"/>
        <c:crosses val="autoZero"/>
        <c:crossBetween val="between"/>
      </c:valAx>
      <c:serAx>
        <c:axId val="379721680"/>
        <c:scaling>
          <c:orientation val="minMax"/>
        </c:scaling>
        <c:delete val="1"/>
        <c:axPos val="b"/>
        <c:majorTickMark val="none"/>
        <c:minorTickMark val="none"/>
        <c:tickLblPos val="nextTo"/>
        <c:crossAx val="37902721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14'!$A$16:$E$19</c:f>
              <c:strCache>
                <c:ptCount val="4"/>
                <c:pt idx="0">
                  <c:v>Desmoronamiento / Intemperismo     </c:v>
                </c:pt>
                <c:pt idx="1">
                  <c:v>Hinchamiento</c:v>
                </c:pt>
                <c:pt idx="2">
                  <c:v>Fisuramiento Longit. y/o  trans.</c:v>
                </c:pt>
                <c:pt idx="3">
                  <c:v>Baches</c:v>
                </c:pt>
              </c:strCache>
            </c:strRef>
          </c:cat>
          <c:val>
            <c:numRef>
              <c:f>'TRAMO 14'!$I$16:$I$19</c:f>
              <c:numCache>
                <c:formatCode>0.00</c:formatCode>
                <c:ptCount val="4"/>
                <c:pt idx="0">
                  <c:v>99.69288920387433</c:v>
                </c:pt>
                <c:pt idx="1">
                  <c:v>37.495865816206006</c:v>
                </c:pt>
                <c:pt idx="2">
                  <c:v>8.8195920938656602</c:v>
                </c:pt>
                <c:pt idx="3">
                  <c:v>1.5434286164264903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9062328"/>
        <c:axId val="419064288"/>
        <c:axId val="4191118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14'!$A$16:$E$19</c15:sqref>
                        </c15:formulaRef>
                      </c:ext>
                    </c:extLst>
                    <c:strCache>
                      <c:ptCount val="4"/>
                      <c:pt idx="0">
                        <c:v>Desmoronamiento / Intemperismo     </c:v>
                      </c:pt>
                      <c:pt idx="1">
                        <c:v>Hinchamiento</c:v>
                      </c:pt>
                      <c:pt idx="2">
                        <c:v>Fisuramiento Longit. y/o  trans.</c:v>
                      </c:pt>
                      <c:pt idx="3">
                        <c:v>Baches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14'!$A$16:$E$19</c15:sqref>
                        </c15:formulaRef>
                      </c:ext>
                    </c:extLst>
                    <c:strCache>
                      <c:ptCount val="4"/>
                      <c:pt idx="0">
                        <c:v>Desmoronamiento / Intemperismo     </c:v>
                      </c:pt>
                      <c:pt idx="1">
                        <c:v>Hinchamiento</c:v>
                      </c:pt>
                      <c:pt idx="2">
                        <c:v>Fisuramiento Longit. y/o  trans.</c:v>
                      </c:pt>
                      <c:pt idx="3">
                        <c:v>Baches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14'!$A$16:$E$19</c15:sqref>
                        </c15:formulaRef>
                      </c:ext>
                    </c:extLst>
                    <c:strCache>
                      <c:ptCount val="4"/>
                      <c:pt idx="0">
                        <c:v>Desmoronamiento / Intemperismo     </c:v>
                      </c:pt>
                      <c:pt idx="1">
                        <c:v>Hinchamiento</c:v>
                      </c:pt>
                      <c:pt idx="2">
                        <c:v>Fisuramiento Longit. y/o  trans.</c:v>
                      </c:pt>
                      <c:pt idx="3">
                        <c:v>Baches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41906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19064288"/>
        <c:crosses val="autoZero"/>
        <c:auto val="1"/>
        <c:lblAlgn val="ctr"/>
        <c:lblOffset val="100"/>
        <c:noMultiLvlLbl val="0"/>
      </c:catAx>
      <c:valAx>
        <c:axId val="41906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19062328"/>
        <c:crosses val="autoZero"/>
        <c:crossBetween val="between"/>
      </c:valAx>
      <c:serAx>
        <c:axId val="419111888"/>
        <c:scaling>
          <c:orientation val="minMax"/>
        </c:scaling>
        <c:delete val="1"/>
        <c:axPos val="b"/>
        <c:majorTickMark val="none"/>
        <c:minorTickMark val="none"/>
        <c:tickLblPos val="nextTo"/>
        <c:crossAx val="419064288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</a:t>
            </a:r>
            <a:r>
              <a:rPr lang="en-US" baseline="0"/>
              <a:t> de fallas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'ADIC 7'!$A$27:$E$30</c:f>
              <c:strCache>
                <c:ptCount val="4"/>
                <c:pt idx="0">
                  <c:v> Depresión   </c:v>
                </c:pt>
                <c:pt idx="1">
                  <c:v>Agregado pulido</c:v>
                </c:pt>
                <c:pt idx="2">
                  <c:v>Fisura en borde </c:v>
                </c:pt>
                <c:pt idx="3">
                  <c:v>Desmoronamiento / Intemperismo     </c:v>
                </c:pt>
              </c:strCache>
            </c:strRef>
          </c:cat>
          <c:val>
            <c:numRef>
              <c:f>'ADIC 7'!$I$27:$I$30</c:f>
              <c:numCache>
                <c:formatCode>0.00</c:formatCode>
                <c:ptCount val="4"/>
                <c:pt idx="0">
                  <c:v>61.437908496732035</c:v>
                </c:pt>
                <c:pt idx="1">
                  <c:v>35.435861091424528</c:v>
                </c:pt>
                <c:pt idx="2">
                  <c:v>5.1972596267422642</c:v>
                </c:pt>
                <c:pt idx="3">
                  <c:v>60.130718954248373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9060368"/>
        <c:axId val="379188000"/>
        <c:axId val="3797254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'ADIC 7'!$A$27:$E$30</c15:sqref>
                        </c15:formulaRef>
                      </c:ext>
                    </c:extLst>
                    <c:strCache>
                      <c:ptCount val="4"/>
                      <c:pt idx="0">
                        <c:v> Depresión   </c:v>
                      </c:pt>
                      <c:pt idx="1">
                        <c:v>Agregado pulido</c:v>
                      </c:pt>
                      <c:pt idx="2">
                        <c:v>Fisura en borde </c:v>
                      </c:pt>
                      <c:pt idx="3">
                        <c:v>Desmoronamiento / Intemperismo  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7'!$A$27:$E$30</c15:sqref>
                        </c15:formulaRef>
                      </c:ext>
                    </c:extLst>
                    <c:strCache>
                      <c:ptCount val="4"/>
                      <c:pt idx="0">
                        <c:v> Depresión   </c:v>
                      </c:pt>
                      <c:pt idx="1">
                        <c:v>Agregado pulido</c:v>
                      </c:pt>
                      <c:pt idx="2">
                        <c:v>Fisura en borde </c:v>
                      </c:pt>
                      <c:pt idx="3">
                        <c:v>Desmoronamiento / Intemperismo 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7'!$A$27:$E$30</c15:sqref>
                        </c15:formulaRef>
                      </c:ext>
                    </c:extLst>
                    <c:strCache>
                      <c:ptCount val="4"/>
                      <c:pt idx="0">
                        <c:v> Depresión   </c:v>
                      </c:pt>
                      <c:pt idx="1">
                        <c:v>Agregado pulido</c:v>
                      </c:pt>
                      <c:pt idx="2">
                        <c:v>Fisura en borde </c:v>
                      </c:pt>
                      <c:pt idx="3">
                        <c:v>Desmoronamiento / Intemperismo 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41906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9188000"/>
        <c:crosses val="autoZero"/>
        <c:auto val="1"/>
        <c:lblAlgn val="ctr"/>
        <c:lblOffset val="100"/>
        <c:noMultiLvlLbl val="0"/>
      </c:catAx>
      <c:valAx>
        <c:axId val="37918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19060368"/>
        <c:crosses val="autoZero"/>
        <c:crossBetween val="between"/>
      </c:valAx>
      <c:serAx>
        <c:axId val="379725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37918800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</a:t>
            </a:r>
            <a:r>
              <a:rPr lang="en-US" baseline="0"/>
              <a:t> de fallas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15'!$A$20:$E$23</c:f>
              <c:strCache>
                <c:ptCount val="4"/>
                <c:pt idx="0">
                  <c:v> Exudación (b)</c:v>
                </c:pt>
                <c:pt idx="1">
                  <c:v>Agregado Pulido (a)</c:v>
                </c:pt>
                <c:pt idx="2">
                  <c:v>Fisuramiento Longit. y/o  trans (b)</c:v>
                </c:pt>
                <c:pt idx="3">
                  <c:v>Ahuellamiento (m)</c:v>
                </c:pt>
              </c:strCache>
            </c:strRef>
          </c:cat>
          <c:val>
            <c:numRef>
              <c:f>'TRAMO 15'!$I$20:$I$23</c:f>
              <c:numCache>
                <c:formatCode>0.00</c:formatCode>
                <c:ptCount val="4"/>
                <c:pt idx="0">
                  <c:v>39.568469958264437</c:v>
                </c:pt>
                <c:pt idx="1">
                  <c:v>96.574533427828968</c:v>
                </c:pt>
                <c:pt idx="2">
                  <c:v>0.56697377746279232</c:v>
                </c:pt>
                <c:pt idx="3">
                  <c:v>1.8899125915426414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8838952"/>
        <c:axId val="418837384"/>
        <c:axId val="2933277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15'!$A$20:$E$23</c15:sqref>
                        </c15:formulaRef>
                      </c:ext>
                    </c:extLst>
                    <c:strCache>
                      <c:ptCount val="4"/>
                      <c:pt idx="0">
                        <c:v> Exudación (b)</c:v>
                      </c:pt>
                      <c:pt idx="1">
                        <c:v>Agregado Pulido (a)</c:v>
                      </c:pt>
                      <c:pt idx="2">
                        <c:v>Fisuramiento Longit. y/o  trans (b)</c:v>
                      </c:pt>
                      <c:pt idx="3">
                        <c:v>Ahuellamiento (m)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15'!$A$20:$E$23</c15:sqref>
                        </c15:formulaRef>
                      </c:ext>
                    </c:extLst>
                    <c:strCache>
                      <c:ptCount val="4"/>
                      <c:pt idx="0">
                        <c:v> Exudación (b)</c:v>
                      </c:pt>
                      <c:pt idx="1">
                        <c:v>Agregado Pulido (a)</c:v>
                      </c:pt>
                      <c:pt idx="2">
                        <c:v>Fisuramiento Longit. y/o  trans (b)</c:v>
                      </c:pt>
                      <c:pt idx="3">
                        <c:v>Ahuellamiento (m)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15'!$A$20:$E$23</c15:sqref>
                        </c15:formulaRef>
                      </c:ext>
                    </c:extLst>
                    <c:strCache>
                      <c:ptCount val="4"/>
                      <c:pt idx="0">
                        <c:v> Exudación (b)</c:v>
                      </c:pt>
                      <c:pt idx="1">
                        <c:v>Agregado Pulido (a)</c:v>
                      </c:pt>
                      <c:pt idx="2">
                        <c:v>Fisuramiento Longit. y/o  trans (b)</c:v>
                      </c:pt>
                      <c:pt idx="3">
                        <c:v>Ahuellamiento (m)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41883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18837384"/>
        <c:crosses val="autoZero"/>
        <c:auto val="1"/>
        <c:lblAlgn val="ctr"/>
        <c:lblOffset val="100"/>
        <c:noMultiLvlLbl val="0"/>
      </c:catAx>
      <c:valAx>
        <c:axId val="41883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18838952"/>
        <c:crosses val="autoZero"/>
        <c:crossBetween val="between"/>
      </c:valAx>
      <c:serAx>
        <c:axId val="293327760"/>
        <c:scaling>
          <c:orientation val="minMax"/>
        </c:scaling>
        <c:delete val="1"/>
        <c:axPos val="b"/>
        <c:majorTickMark val="none"/>
        <c:minorTickMark val="none"/>
        <c:tickLblPos val="nextTo"/>
        <c:crossAx val="418837384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'ADIC 8'!$A$24:$E$27</c:f>
              <c:strCache>
                <c:ptCount val="4"/>
                <c:pt idx="0">
                  <c:v>Parche</c:v>
                </c:pt>
                <c:pt idx="1">
                  <c:v>Bache</c:v>
                </c:pt>
                <c:pt idx="2">
                  <c:v>Ahuellamiento</c:v>
                </c:pt>
                <c:pt idx="3">
                  <c:v>Agregado Pulido   </c:v>
                </c:pt>
              </c:strCache>
            </c:strRef>
          </c:cat>
          <c:val>
            <c:numRef>
              <c:f>'ADIC 8'!$I$24:$I$27</c:f>
              <c:numCache>
                <c:formatCode>0.00</c:formatCode>
                <c:ptCount val="4"/>
                <c:pt idx="0">
                  <c:v>11.005590991416648</c:v>
                </c:pt>
                <c:pt idx="1">
                  <c:v>0.25198834553901883</c:v>
                </c:pt>
                <c:pt idx="2">
                  <c:v>3.9688164422395467</c:v>
                </c:pt>
                <c:pt idx="3">
                  <c:v>80.919757461217444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B38-9C87-6B4944D2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8840128"/>
        <c:axId val="418842480"/>
        <c:axId val="41911273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'ADIC 8'!$A$24:$E$27</c15:sqref>
                        </c15:formulaRef>
                      </c:ext>
                    </c:extLst>
                    <c:strCache>
                      <c:ptCount val="4"/>
                      <c:pt idx="0">
                        <c:v>Parche</c:v>
                      </c:pt>
                      <c:pt idx="1">
                        <c:v>Bache</c:v>
                      </c:pt>
                      <c:pt idx="2">
                        <c:v>Ahuellamiento</c:v>
                      </c:pt>
                      <c:pt idx="3">
                        <c:v>Agregado Pulido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ACD-4B38-9C87-6B4944D2504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8'!$A$24:$E$27</c15:sqref>
                        </c15:formulaRef>
                      </c:ext>
                    </c:extLst>
                    <c:strCache>
                      <c:ptCount val="4"/>
                      <c:pt idx="0">
                        <c:v>Parche</c:v>
                      </c:pt>
                      <c:pt idx="1">
                        <c:v>Bache</c:v>
                      </c:pt>
                      <c:pt idx="2">
                        <c:v>Ahuellamiento</c:v>
                      </c:pt>
                      <c:pt idx="3">
                        <c:v>Agregado Pulido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CD-4B38-9C87-6B4944D2504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8'!$A$24:$E$27</c15:sqref>
                        </c15:formulaRef>
                      </c:ext>
                    </c:extLst>
                    <c:strCache>
                      <c:ptCount val="4"/>
                      <c:pt idx="0">
                        <c:v>Parche</c:v>
                      </c:pt>
                      <c:pt idx="1">
                        <c:v>Bache</c:v>
                      </c:pt>
                      <c:pt idx="2">
                        <c:v>Ahuellamiento</c:v>
                      </c:pt>
                      <c:pt idx="3">
                        <c:v>Agregado Pulido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CD-4B38-9C87-6B4944D25040}"/>
                  </c:ext>
                </c:extLst>
              </c15:ser>
            </c15:filteredBarSeries>
          </c:ext>
        </c:extLst>
      </c:bar3DChart>
      <c:catAx>
        <c:axId val="41884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18842480"/>
        <c:crosses val="autoZero"/>
        <c:auto val="1"/>
        <c:lblAlgn val="ctr"/>
        <c:lblOffset val="100"/>
        <c:noMultiLvlLbl val="0"/>
      </c:catAx>
      <c:valAx>
        <c:axId val="41884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18840128"/>
        <c:crosses val="autoZero"/>
        <c:crossBetween val="between"/>
      </c:valAx>
      <c:serAx>
        <c:axId val="419112736"/>
        <c:scaling>
          <c:orientation val="minMax"/>
        </c:scaling>
        <c:delete val="1"/>
        <c:axPos val="b"/>
        <c:majorTickMark val="none"/>
        <c:minorTickMark val="none"/>
        <c:tickLblPos val="nextTo"/>
        <c:crossAx val="41884248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16 '!$A$16:$E$18</c:f>
              <c:strCache>
                <c:ptCount val="3"/>
                <c:pt idx="0">
                  <c:v>Parche</c:v>
                </c:pt>
                <c:pt idx="1">
                  <c:v>Ahuellamiento</c:v>
                </c:pt>
                <c:pt idx="2">
                  <c:v>Agregado Pulido   </c:v>
                </c:pt>
              </c:strCache>
            </c:strRef>
          </c:cat>
          <c:val>
            <c:numRef>
              <c:f>'TRAMO 16 '!$I$16:$I$18</c:f>
              <c:numCache>
                <c:formatCode>0.00</c:formatCode>
                <c:ptCount val="3"/>
                <c:pt idx="0">
                  <c:v>1.4867312386802112</c:v>
                </c:pt>
                <c:pt idx="1">
                  <c:v>0.94495629577132068</c:v>
                </c:pt>
                <c:pt idx="2">
                  <c:v>12.599417276950943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D-457F-A4EC-DA93A0FE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8840128"/>
        <c:axId val="418842480"/>
        <c:axId val="41911273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16 '!$A$16:$E$18</c15:sqref>
                        </c15:formulaRef>
                      </c:ext>
                    </c:extLst>
                    <c:strCache>
                      <c:ptCount val="3"/>
                      <c:pt idx="0">
                        <c:v>Parche</c:v>
                      </c:pt>
                      <c:pt idx="1">
                        <c:v>Ahuellamiento</c:v>
                      </c:pt>
                      <c:pt idx="2">
                        <c:v>Agregado Pulido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22D-457F-A4EC-DA93A0FE02B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16 '!$A$16:$E$18</c15:sqref>
                        </c15:formulaRef>
                      </c:ext>
                    </c:extLst>
                    <c:strCache>
                      <c:ptCount val="3"/>
                      <c:pt idx="0">
                        <c:v>Parche</c:v>
                      </c:pt>
                      <c:pt idx="1">
                        <c:v>Ahuellamiento</c:v>
                      </c:pt>
                      <c:pt idx="2">
                        <c:v>Agregado Pulido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22D-457F-A4EC-DA93A0FE02B4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16 '!$A$16:$E$18</c15:sqref>
                        </c15:formulaRef>
                      </c:ext>
                    </c:extLst>
                    <c:strCache>
                      <c:ptCount val="3"/>
                      <c:pt idx="0">
                        <c:v>Parche</c:v>
                      </c:pt>
                      <c:pt idx="1">
                        <c:v>Ahuellamiento</c:v>
                      </c:pt>
                      <c:pt idx="2">
                        <c:v>Agregado Pulido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22D-457F-A4EC-DA93A0FE02B4}"/>
                  </c:ext>
                </c:extLst>
              </c15:ser>
            </c15:filteredBarSeries>
          </c:ext>
        </c:extLst>
      </c:bar3DChart>
      <c:catAx>
        <c:axId val="41884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18842480"/>
        <c:crosses val="autoZero"/>
        <c:auto val="1"/>
        <c:lblAlgn val="ctr"/>
        <c:lblOffset val="100"/>
        <c:noMultiLvlLbl val="0"/>
      </c:catAx>
      <c:valAx>
        <c:axId val="41884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18840128"/>
        <c:crosses val="autoZero"/>
        <c:crossBetween val="between"/>
      </c:valAx>
      <c:serAx>
        <c:axId val="419112736"/>
        <c:scaling>
          <c:orientation val="minMax"/>
        </c:scaling>
        <c:delete val="1"/>
        <c:axPos val="b"/>
        <c:majorTickMark val="none"/>
        <c:minorTickMark val="none"/>
        <c:tickLblPos val="nextTo"/>
        <c:crossAx val="41884248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</a:t>
            </a:r>
            <a:r>
              <a:rPr lang="en-US" baseline="0"/>
              <a:t> de fallas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'ADIC 1'!$A$20:$E$23</c:f>
              <c:strCache>
                <c:ptCount val="4"/>
                <c:pt idx="0">
                  <c:v>Bache (sev. Alta)</c:v>
                </c:pt>
                <c:pt idx="1">
                  <c:v>Bache (sev. media)</c:v>
                </c:pt>
                <c:pt idx="2">
                  <c:v>Desmoronamiento / Intemperismo     </c:v>
                </c:pt>
                <c:pt idx="3">
                  <c:v>Depresión </c:v>
                </c:pt>
              </c:strCache>
            </c:strRef>
          </c:cat>
          <c:val>
            <c:numRef>
              <c:f>'ADIC 1'!$I$20:$I$23</c:f>
              <c:numCache>
                <c:formatCode>0.00</c:formatCode>
                <c:ptCount val="4"/>
                <c:pt idx="0">
                  <c:v>6.0525000000000002</c:v>
                </c:pt>
                <c:pt idx="1">
                  <c:v>2.5000000000000005E-2</c:v>
                </c:pt>
                <c:pt idx="2">
                  <c:v>10.196875000000002</c:v>
                </c:pt>
                <c:pt idx="3">
                  <c:v>105.825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7-4986-B029-C7B9E569C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942264"/>
        <c:axId val="375944224"/>
        <c:axId val="37594853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'ADIC 1'!$A$20:$E$23</c15:sqref>
                        </c15:formulaRef>
                      </c:ext>
                    </c:extLst>
                    <c:strCache>
                      <c:ptCount val="4"/>
                      <c:pt idx="0">
                        <c:v>Bache (sev. Alta)</c:v>
                      </c:pt>
                      <c:pt idx="1">
                        <c:v>Bache (sev. media)</c:v>
                      </c:pt>
                      <c:pt idx="2">
                        <c:v>Desmoronamiento / Intemperismo     </c:v>
                      </c:pt>
                      <c:pt idx="3">
                        <c:v>Depresión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3C7-4986-B029-C7B9E569C2F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1'!$A$20:$E$23</c15:sqref>
                        </c15:formulaRef>
                      </c:ext>
                    </c:extLst>
                    <c:strCache>
                      <c:ptCount val="4"/>
                      <c:pt idx="0">
                        <c:v>Bache (sev. Alta)</c:v>
                      </c:pt>
                      <c:pt idx="1">
                        <c:v>Bache (sev. media)</c:v>
                      </c:pt>
                      <c:pt idx="2">
                        <c:v>Desmoronamiento / Intemperismo     </c:v>
                      </c:pt>
                      <c:pt idx="3">
                        <c:v>Depresión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3C7-4986-B029-C7B9E569C2F7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1'!$A$20:$E$23</c15:sqref>
                        </c15:formulaRef>
                      </c:ext>
                    </c:extLst>
                    <c:strCache>
                      <c:ptCount val="4"/>
                      <c:pt idx="0">
                        <c:v>Bache (sev. Alta)</c:v>
                      </c:pt>
                      <c:pt idx="1">
                        <c:v>Bache (sev. media)</c:v>
                      </c:pt>
                      <c:pt idx="2">
                        <c:v>Desmoronamiento / Intemperismo     </c:v>
                      </c:pt>
                      <c:pt idx="3">
                        <c:v>Depresión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3C7-4986-B029-C7B9E569C2F7}"/>
                  </c:ext>
                </c:extLst>
              </c15:ser>
            </c15:filteredBarSeries>
          </c:ext>
        </c:extLst>
      </c:bar3DChart>
      <c:catAx>
        <c:axId val="37594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4224"/>
        <c:crosses val="autoZero"/>
        <c:auto val="1"/>
        <c:lblAlgn val="ctr"/>
        <c:lblOffset val="100"/>
        <c:noMultiLvlLbl val="0"/>
      </c:catAx>
      <c:valAx>
        <c:axId val="37594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2264"/>
        <c:crosses val="autoZero"/>
        <c:crossBetween val="between"/>
      </c:valAx>
      <c:serAx>
        <c:axId val="375948536"/>
        <c:scaling>
          <c:orientation val="minMax"/>
        </c:scaling>
        <c:delete val="1"/>
        <c:axPos val="b"/>
        <c:majorTickMark val="none"/>
        <c:minorTickMark val="none"/>
        <c:tickLblPos val="nextTo"/>
        <c:crossAx val="375944224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2'!$A$23:$E$30</c:f>
              <c:strCache>
                <c:ptCount val="8"/>
                <c:pt idx="0">
                  <c:v>Piel de cocodrilo (b).</c:v>
                </c:pt>
                <c:pt idx="1">
                  <c:v>Piel de cocodrilo (m)</c:v>
                </c:pt>
                <c:pt idx="2">
                  <c:v>Fisuras en borde (b)</c:v>
                </c:pt>
                <c:pt idx="3">
                  <c:v>Parche (a)</c:v>
                </c:pt>
                <c:pt idx="4">
                  <c:v>Desmoronamiento / Intemperismo (b)</c:v>
                </c:pt>
                <c:pt idx="5">
                  <c:v>Depresión (b)</c:v>
                </c:pt>
                <c:pt idx="6">
                  <c:v>Baches (a)</c:v>
                </c:pt>
                <c:pt idx="7">
                  <c:v>Fisuras Longit. y/o  trans (m)</c:v>
                </c:pt>
              </c:strCache>
            </c:strRef>
          </c:cat>
          <c:val>
            <c:numRef>
              <c:f>'TRAMO 2'!$I$23:$I$30</c:f>
              <c:numCache>
                <c:formatCode>0.00</c:formatCode>
                <c:ptCount val="8"/>
                <c:pt idx="0">
                  <c:v>3.8625000000000007</c:v>
                </c:pt>
                <c:pt idx="1">
                  <c:v>0.18124999999999997</c:v>
                </c:pt>
                <c:pt idx="2">
                  <c:v>2.6437500000000003</c:v>
                </c:pt>
                <c:pt idx="3">
                  <c:v>1.6531250000000004</c:v>
                </c:pt>
                <c:pt idx="4">
                  <c:v>23.4375</c:v>
                </c:pt>
                <c:pt idx="5">
                  <c:v>0.625</c:v>
                </c:pt>
                <c:pt idx="6">
                  <c:v>0.20000000000000004</c:v>
                </c:pt>
                <c:pt idx="7">
                  <c:v>0.9375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7-4986-B029-C7B9E569C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945792"/>
        <c:axId val="375946184"/>
        <c:axId val="37595065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2'!$A$23:$E$30</c15:sqref>
                        </c15:formulaRef>
                      </c:ext>
                    </c:extLst>
                    <c:strCache>
                      <c:ptCount val="8"/>
                      <c:pt idx="0">
                        <c:v>Piel de cocodrilo (b).</c:v>
                      </c:pt>
                      <c:pt idx="1">
                        <c:v>Piel de cocodrilo (m)</c:v>
                      </c:pt>
                      <c:pt idx="2">
                        <c:v>Fisuras en borde (b)</c:v>
                      </c:pt>
                      <c:pt idx="3">
                        <c:v>Parche (a)</c:v>
                      </c:pt>
                      <c:pt idx="4">
                        <c:v>Desmoronamiento / Intemperismo (b)</c:v>
                      </c:pt>
                      <c:pt idx="5">
                        <c:v>Depresión (b)</c:v>
                      </c:pt>
                      <c:pt idx="6">
                        <c:v>Baches (a)</c:v>
                      </c:pt>
                      <c:pt idx="7">
                        <c:v>Fisuras Longit. y/o  trans (m)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3C7-4986-B029-C7B9E569C2F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2'!$A$23:$E$30</c15:sqref>
                        </c15:formulaRef>
                      </c:ext>
                    </c:extLst>
                    <c:strCache>
                      <c:ptCount val="8"/>
                      <c:pt idx="0">
                        <c:v>Piel de cocodrilo (b).</c:v>
                      </c:pt>
                      <c:pt idx="1">
                        <c:v>Piel de cocodrilo (m)</c:v>
                      </c:pt>
                      <c:pt idx="2">
                        <c:v>Fisuras en borde (b)</c:v>
                      </c:pt>
                      <c:pt idx="3">
                        <c:v>Parche (a)</c:v>
                      </c:pt>
                      <c:pt idx="4">
                        <c:v>Desmoronamiento / Intemperismo (b)</c:v>
                      </c:pt>
                      <c:pt idx="5">
                        <c:v>Depresión (b)</c:v>
                      </c:pt>
                      <c:pt idx="6">
                        <c:v>Baches (a)</c:v>
                      </c:pt>
                      <c:pt idx="7">
                        <c:v>Fisuras Longit. y/o  trans (m)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3C7-4986-B029-C7B9E569C2F7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2'!$A$23:$E$30</c15:sqref>
                        </c15:formulaRef>
                      </c:ext>
                    </c:extLst>
                    <c:strCache>
                      <c:ptCount val="8"/>
                      <c:pt idx="0">
                        <c:v>Piel de cocodrilo (b).</c:v>
                      </c:pt>
                      <c:pt idx="1">
                        <c:v>Piel de cocodrilo (m)</c:v>
                      </c:pt>
                      <c:pt idx="2">
                        <c:v>Fisuras en borde (b)</c:v>
                      </c:pt>
                      <c:pt idx="3">
                        <c:v>Parche (a)</c:v>
                      </c:pt>
                      <c:pt idx="4">
                        <c:v>Desmoronamiento / Intemperismo (b)</c:v>
                      </c:pt>
                      <c:pt idx="5">
                        <c:v>Depresión (b)</c:v>
                      </c:pt>
                      <c:pt idx="6">
                        <c:v>Baches (a)</c:v>
                      </c:pt>
                      <c:pt idx="7">
                        <c:v>Fisuras Longit. y/o  trans (m)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3C7-4986-B029-C7B9E569C2F7}"/>
                  </c:ext>
                </c:extLst>
              </c15:ser>
            </c15:filteredBarSeries>
          </c:ext>
        </c:extLst>
      </c:bar3DChart>
      <c:catAx>
        <c:axId val="37594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6184"/>
        <c:crosses val="autoZero"/>
        <c:auto val="1"/>
        <c:lblAlgn val="ctr"/>
        <c:lblOffset val="100"/>
        <c:noMultiLvlLbl val="0"/>
      </c:catAx>
      <c:valAx>
        <c:axId val="37594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5792"/>
        <c:crosses val="autoZero"/>
        <c:crossBetween val="between"/>
      </c:valAx>
      <c:serAx>
        <c:axId val="375950656"/>
        <c:scaling>
          <c:orientation val="minMax"/>
        </c:scaling>
        <c:delete val="1"/>
        <c:axPos val="b"/>
        <c:majorTickMark val="none"/>
        <c:minorTickMark val="none"/>
        <c:tickLblPos val="nextTo"/>
        <c:crossAx val="375946184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3'!$A$19:$E$24</c:f>
              <c:strCache>
                <c:ptCount val="6"/>
                <c:pt idx="0">
                  <c:v>Fisuras Longit. y/o  trans.</c:v>
                </c:pt>
                <c:pt idx="1">
                  <c:v>Parche</c:v>
                </c:pt>
                <c:pt idx="2">
                  <c:v>Fisuras en bloque</c:v>
                </c:pt>
                <c:pt idx="3">
                  <c:v>Ahuellamiento</c:v>
                </c:pt>
                <c:pt idx="4">
                  <c:v>Fisuras en borde</c:v>
                </c:pt>
                <c:pt idx="5">
                  <c:v>Exudación</c:v>
                </c:pt>
              </c:strCache>
            </c:strRef>
          </c:cat>
          <c:val>
            <c:numRef>
              <c:f>'TRAMO 3'!$I$19:$I$24</c:f>
              <c:numCache>
                <c:formatCode>0.00</c:formatCode>
                <c:ptCount val="6"/>
                <c:pt idx="0">
                  <c:v>1.1906249999999998</c:v>
                </c:pt>
                <c:pt idx="1">
                  <c:v>0.22500000000000003</c:v>
                </c:pt>
                <c:pt idx="2">
                  <c:v>3.9375</c:v>
                </c:pt>
                <c:pt idx="3">
                  <c:v>7.5</c:v>
                </c:pt>
                <c:pt idx="4">
                  <c:v>1.40625</c:v>
                </c:pt>
                <c:pt idx="5">
                  <c:v>0.20624999999999996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1-4BF3-A170-DB48DD3E3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945008"/>
        <c:axId val="375943832"/>
        <c:axId val="3759481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3'!$A$19:$E$24</c15:sqref>
                        </c15:formulaRef>
                      </c:ext>
                    </c:extLst>
                    <c:strCache>
                      <c:ptCount val="6"/>
                      <c:pt idx="0">
                        <c:v>Fisuras Longit. y/o  trans.</c:v>
                      </c:pt>
                      <c:pt idx="1">
                        <c:v>Parche</c:v>
                      </c:pt>
                      <c:pt idx="2">
                        <c:v>Fisuras en bloque</c:v>
                      </c:pt>
                      <c:pt idx="3">
                        <c:v>Ahuellamiento</c:v>
                      </c:pt>
                      <c:pt idx="4">
                        <c:v>Fisuras en borde</c:v>
                      </c:pt>
                      <c:pt idx="5">
                        <c:v>Exudación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511-4BF3-A170-DB48DD3E389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3'!$A$19:$E$24</c15:sqref>
                        </c15:formulaRef>
                      </c:ext>
                    </c:extLst>
                    <c:strCache>
                      <c:ptCount val="6"/>
                      <c:pt idx="0">
                        <c:v>Fisuras Longit. y/o  trans.</c:v>
                      </c:pt>
                      <c:pt idx="1">
                        <c:v>Parche</c:v>
                      </c:pt>
                      <c:pt idx="2">
                        <c:v>Fisuras en bloque</c:v>
                      </c:pt>
                      <c:pt idx="3">
                        <c:v>Ahuellamiento</c:v>
                      </c:pt>
                      <c:pt idx="4">
                        <c:v>Fisuras en borde</c:v>
                      </c:pt>
                      <c:pt idx="5">
                        <c:v>Exudación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511-4BF3-A170-DB48DD3E389C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3'!$A$19:$E$24</c15:sqref>
                        </c15:formulaRef>
                      </c:ext>
                    </c:extLst>
                    <c:strCache>
                      <c:ptCount val="6"/>
                      <c:pt idx="0">
                        <c:v>Fisuras Longit. y/o  trans.</c:v>
                      </c:pt>
                      <c:pt idx="1">
                        <c:v>Parche</c:v>
                      </c:pt>
                      <c:pt idx="2">
                        <c:v>Fisuras en bloque</c:v>
                      </c:pt>
                      <c:pt idx="3">
                        <c:v>Ahuellamiento</c:v>
                      </c:pt>
                      <c:pt idx="4">
                        <c:v>Fisuras en borde</c:v>
                      </c:pt>
                      <c:pt idx="5">
                        <c:v>Exudación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511-4BF3-A170-DB48DD3E389C}"/>
                  </c:ext>
                </c:extLst>
              </c15:ser>
            </c15:filteredBarSeries>
          </c:ext>
        </c:extLst>
      </c:bar3DChart>
      <c:catAx>
        <c:axId val="37594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3832"/>
        <c:crosses val="autoZero"/>
        <c:auto val="1"/>
        <c:lblAlgn val="ctr"/>
        <c:lblOffset val="100"/>
        <c:noMultiLvlLbl val="0"/>
      </c:catAx>
      <c:valAx>
        <c:axId val="37594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5008"/>
        <c:crosses val="autoZero"/>
        <c:crossBetween val="between"/>
      </c:valAx>
      <c:serAx>
        <c:axId val="375948112"/>
        <c:scaling>
          <c:orientation val="minMax"/>
        </c:scaling>
        <c:delete val="1"/>
        <c:axPos val="b"/>
        <c:majorTickMark val="none"/>
        <c:minorTickMark val="none"/>
        <c:tickLblPos val="nextTo"/>
        <c:crossAx val="375943832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'ADIC 2'!$A$23:$E$25</c:f>
              <c:strCache>
                <c:ptCount val="3"/>
                <c:pt idx="0">
                  <c:v>Parche</c:v>
                </c:pt>
                <c:pt idx="1">
                  <c:v>Depresión </c:v>
                </c:pt>
                <c:pt idx="2">
                  <c:v>Fisura por Deslizamiento</c:v>
                </c:pt>
              </c:strCache>
            </c:strRef>
          </c:cat>
          <c:val>
            <c:numRef>
              <c:f>'ADIC 2'!$I$23:$I$25</c:f>
              <c:numCache>
                <c:formatCode>0.00</c:formatCode>
                <c:ptCount val="3"/>
                <c:pt idx="0">
                  <c:v>0.15312499999999998</c:v>
                </c:pt>
                <c:pt idx="1">
                  <c:v>1.75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1-47A8-A5C9-A1A298EBC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939912"/>
        <c:axId val="375946576"/>
        <c:axId val="37724412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'ADIC 2'!$A$23:$E$25</c15:sqref>
                        </c15:formulaRef>
                      </c:ext>
                    </c:extLst>
                    <c:strCache>
                      <c:ptCount val="3"/>
                      <c:pt idx="0">
                        <c:v>Parche</c:v>
                      </c:pt>
                      <c:pt idx="1">
                        <c:v>Depresión </c:v>
                      </c:pt>
                      <c:pt idx="2">
                        <c:v>Fisura por Deslizamiento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FC1-47A8-A5C9-A1A298EBC59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2'!$A$23:$E$25</c15:sqref>
                        </c15:formulaRef>
                      </c:ext>
                    </c:extLst>
                    <c:strCache>
                      <c:ptCount val="3"/>
                      <c:pt idx="0">
                        <c:v>Parche</c:v>
                      </c:pt>
                      <c:pt idx="1">
                        <c:v>Depresión </c:v>
                      </c:pt>
                      <c:pt idx="2">
                        <c:v>Fisura por Deslizamiento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FC1-47A8-A5C9-A1A298EBC59A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'ADIC 2'!$A$23:$E$25</c15:sqref>
                        </c15:formulaRef>
                      </c:ext>
                    </c:extLst>
                    <c:strCache>
                      <c:ptCount val="3"/>
                      <c:pt idx="0">
                        <c:v>Parche</c:v>
                      </c:pt>
                      <c:pt idx="1">
                        <c:v>Depresión </c:v>
                      </c:pt>
                      <c:pt idx="2">
                        <c:v>Fisura por Deslizamiento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FC1-47A8-A5C9-A1A298EBC59A}"/>
                  </c:ext>
                </c:extLst>
              </c15:ser>
            </c15:filteredBarSeries>
          </c:ext>
        </c:extLst>
      </c:bar3DChart>
      <c:catAx>
        <c:axId val="37593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6576"/>
        <c:crosses val="autoZero"/>
        <c:auto val="1"/>
        <c:lblAlgn val="ctr"/>
        <c:lblOffset val="100"/>
        <c:noMultiLvlLbl val="0"/>
      </c:catAx>
      <c:valAx>
        <c:axId val="37594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39912"/>
        <c:crosses val="autoZero"/>
        <c:crossBetween val="between"/>
      </c:valAx>
      <c:serAx>
        <c:axId val="377244120"/>
        <c:scaling>
          <c:orientation val="minMax"/>
        </c:scaling>
        <c:delete val="1"/>
        <c:axPos val="b"/>
        <c:majorTickMark val="none"/>
        <c:minorTickMark val="none"/>
        <c:tickLblPos val="nextTo"/>
        <c:crossAx val="37594657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4'!$A$17:$E$20</c:f>
              <c:strCache>
                <c:ptCount val="4"/>
                <c:pt idx="0">
                  <c:v>Parche </c:v>
                </c:pt>
                <c:pt idx="1">
                  <c:v>Desmoronamiento / Intemperismo     </c:v>
                </c:pt>
                <c:pt idx="2">
                  <c:v>Ahuellamiento</c:v>
                </c:pt>
                <c:pt idx="3">
                  <c:v>Fisuras en borde</c:v>
                </c:pt>
              </c:strCache>
            </c:strRef>
          </c:cat>
          <c:val>
            <c:numRef>
              <c:f>'TRAMO 4'!$I$17:$I$20</c:f>
              <c:numCache>
                <c:formatCode>0.00</c:formatCode>
                <c:ptCount val="4"/>
                <c:pt idx="0">
                  <c:v>1.6671875</c:v>
                </c:pt>
                <c:pt idx="1">
                  <c:v>6</c:v>
                </c:pt>
                <c:pt idx="2">
                  <c:v>2.5</c:v>
                </c:pt>
                <c:pt idx="3">
                  <c:v>0.53437500000000004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A-4681-AB45-1618D28E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947360"/>
        <c:axId val="375941872"/>
        <c:axId val="3772462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4'!$A$17:$E$20</c15:sqref>
                        </c15:formulaRef>
                      </c:ext>
                    </c:extLst>
                    <c:strCache>
                      <c:ptCount val="4"/>
                      <c:pt idx="0">
                        <c:v>Parche </c:v>
                      </c:pt>
                      <c:pt idx="1">
                        <c:v>Desmoronamiento / Intemperismo     </c:v>
                      </c:pt>
                      <c:pt idx="2">
                        <c:v>Ahuellamiento</c:v>
                      </c:pt>
                      <c:pt idx="3">
                        <c:v>Fisuras en borde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50A-4681-AB45-1618D28E1D1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4'!$A$17:$E$20</c15:sqref>
                        </c15:formulaRef>
                      </c:ext>
                    </c:extLst>
                    <c:strCache>
                      <c:ptCount val="4"/>
                      <c:pt idx="0">
                        <c:v>Parche </c:v>
                      </c:pt>
                      <c:pt idx="1">
                        <c:v>Desmoronamiento / Intemperismo     </c:v>
                      </c:pt>
                      <c:pt idx="2">
                        <c:v>Ahuellamiento</c:v>
                      </c:pt>
                      <c:pt idx="3">
                        <c:v>Fisuras en borde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50A-4681-AB45-1618D28E1D1E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4'!$A$17:$E$20</c15:sqref>
                        </c15:formulaRef>
                      </c:ext>
                    </c:extLst>
                    <c:strCache>
                      <c:ptCount val="4"/>
                      <c:pt idx="0">
                        <c:v>Parche </c:v>
                      </c:pt>
                      <c:pt idx="1">
                        <c:v>Desmoronamiento / Intemperismo     </c:v>
                      </c:pt>
                      <c:pt idx="2">
                        <c:v>Ahuellamiento</c:v>
                      </c:pt>
                      <c:pt idx="3">
                        <c:v>Fisuras en borde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50A-4681-AB45-1618D28E1D1E}"/>
                  </c:ext>
                </c:extLst>
              </c15:ser>
            </c15:filteredBarSeries>
          </c:ext>
        </c:extLst>
      </c:bar3DChart>
      <c:catAx>
        <c:axId val="37594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1872"/>
        <c:crosses val="autoZero"/>
        <c:auto val="1"/>
        <c:lblAlgn val="ctr"/>
        <c:lblOffset val="100"/>
        <c:noMultiLvlLbl val="0"/>
      </c:catAx>
      <c:valAx>
        <c:axId val="37594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7360"/>
        <c:crosses val="autoZero"/>
        <c:crossBetween val="between"/>
      </c:valAx>
      <c:serAx>
        <c:axId val="377246240"/>
        <c:scaling>
          <c:orientation val="minMax"/>
        </c:scaling>
        <c:delete val="1"/>
        <c:axPos val="b"/>
        <c:majorTickMark val="none"/>
        <c:minorTickMark val="none"/>
        <c:tickLblPos val="nextTo"/>
        <c:crossAx val="375941872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 de fallas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% de DENSIDAD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'TRAMO 5'!$A$21:$E$25</c:f>
              <c:strCache>
                <c:ptCount val="5"/>
                <c:pt idx="0">
                  <c:v>Parche (b)</c:v>
                </c:pt>
                <c:pt idx="1">
                  <c:v>Parche (a)</c:v>
                </c:pt>
                <c:pt idx="2">
                  <c:v>Fisura Longitudinal y/o Transversal (b)</c:v>
                </c:pt>
                <c:pt idx="3">
                  <c:v>Ahuellamiento (b)</c:v>
                </c:pt>
                <c:pt idx="4">
                  <c:v>Corrugación (m)</c:v>
                </c:pt>
              </c:strCache>
            </c:strRef>
          </c:cat>
          <c:val>
            <c:numRef>
              <c:f>'TRAMO 5'!$I$21:$I$25</c:f>
              <c:numCache>
                <c:formatCode>0.00</c:formatCode>
                <c:ptCount val="5"/>
                <c:pt idx="0">
                  <c:v>5.7499999999999991</c:v>
                </c:pt>
                <c:pt idx="1">
                  <c:v>0.78749999999999998</c:v>
                </c:pt>
                <c:pt idx="2">
                  <c:v>1.875</c:v>
                </c:pt>
                <c:pt idx="3">
                  <c:v>3.28125</c:v>
                </c:pt>
                <c:pt idx="4">
                  <c:v>23.4375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866-A2CA-8B69641D3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941480"/>
        <c:axId val="375942656"/>
        <c:axId val="3772403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5'!$A$21:$E$25</c15:sqref>
                        </c15:formulaRef>
                      </c:ext>
                    </c:extLst>
                    <c:strCache>
                      <c:ptCount val="5"/>
                      <c:pt idx="0">
                        <c:v>Parche (b)</c:v>
                      </c:pt>
                      <c:pt idx="1">
                        <c:v>Parche (a)</c:v>
                      </c:pt>
                      <c:pt idx="2">
                        <c:v>Fisura Longitudinal y/o Transversal (b)</c:v>
                      </c:pt>
                      <c:pt idx="3">
                        <c:v>Ahuellamiento (b)</c:v>
                      </c:pt>
                      <c:pt idx="4">
                        <c:v>Corrugación (m)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1F8-4866-A2CA-8B69641D332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5'!$A$21:$E$25</c15:sqref>
                        </c15:formulaRef>
                      </c:ext>
                    </c:extLst>
                    <c:strCache>
                      <c:ptCount val="5"/>
                      <c:pt idx="0">
                        <c:v>Parche (b)</c:v>
                      </c:pt>
                      <c:pt idx="1">
                        <c:v>Parche (a)</c:v>
                      </c:pt>
                      <c:pt idx="2">
                        <c:v>Fisura Longitudinal y/o Transversal (b)</c:v>
                      </c:pt>
                      <c:pt idx="3">
                        <c:v>Ahuellamiento (b)</c:v>
                      </c:pt>
                      <c:pt idx="4">
                        <c:v>Corrugación (m)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1F8-4866-A2CA-8B69641D332E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5'!$A$21:$E$25</c15:sqref>
                        </c15:formulaRef>
                      </c:ext>
                    </c:extLst>
                    <c:strCache>
                      <c:ptCount val="5"/>
                      <c:pt idx="0">
                        <c:v>Parche (b)</c:v>
                      </c:pt>
                      <c:pt idx="1">
                        <c:v>Parche (a)</c:v>
                      </c:pt>
                      <c:pt idx="2">
                        <c:v>Fisura Longitudinal y/o Transversal (b)</c:v>
                      </c:pt>
                      <c:pt idx="3">
                        <c:v>Ahuellamiento (b)</c:v>
                      </c:pt>
                      <c:pt idx="4">
                        <c:v>Corrugación (m)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1F8-4866-A2CA-8B69641D332E}"/>
                  </c:ext>
                </c:extLst>
              </c15:ser>
            </c15:filteredBarSeries>
          </c:ext>
        </c:extLst>
      </c:bar3DChart>
      <c:catAx>
        <c:axId val="3759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2656"/>
        <c:crosses val="autoZero"/>
        <c:auto val="1"/>
        <c:lblAlgn val="ctr"/>
        <c:lblOffset val="100"/>
        <c:noMultiLvlLbl val="0"/>
      </c:catAx>
      <c:valAx>
        <c:axId val="37594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5941480"/>
        <c:crosses val="autoZero"/>
        <c:crossBetween val="between"/>
      </c:valAx>
      <c:serAx>
        <c:axId val="377240304"/>
        <c:scaling>
          <c:orientation val="minMax"/>
        </c:scaling>
        <c:delete val="1"/>
        <c:axPos val="b"/>
        <c:majorTickMark val="none"/>
        <c:minorTickMark val="none"/>
        <c:tickLblPos val="nextTo"/>
        <c:crossAx val="37594265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densidad</a:t>
            </a:r>
            <a:r>
              <a:rPr lang="en-US" baseline="0"/>
              <a:t> de fallas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/>
            <a:sp3d>
              <a:contourClr>
                <a:schemeClr val="tx2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'TRAMO 6'!$A$23:$E$27</c:f>
              <c:strCache>
                <c:ptCount val="5"/>
                <c:pt idx="0">
                  <c:v>Depresión (a)</c:v>
                </c:pt>
                <c:pt idx="1">
                  <c:v>Depresión (m)</c:v>
                </c:pt>
                <c:pt idx="2">
                  <c:v>Fisuras Longit. y/o  trans. (m)</c:v>
                </c:pt>
                <c:pt idx="3">
                  <c:v>Piel de cocodrilo. (m)</c:v>
                </c:pt>
                <c:pt idx="4">
                  <c:v>Parche. (m)</c:v>
                </c:pt>
              </c:strCache>
            </c:strRef>
          </c:cat>
          <c:val>
            <c:numRef>
              <c:f>'TRAMO 6'!$I$23:$I$27</c:f>
              <c:numCache>
                <c:formatCode>0.00</c:formatCode>
                <c:ptCount val="5"/>
                <c:pt idx="0">
                  <c:v>2.03125</c:v>
                </c:pt>
                <c:pt idx="1">
                  <c:v>2.1000000000000005</c:v>
                </c:pt>
                <c:pt idx="2">
                  <c:v>3.6468750000000001</c:v>
                </c:pt>
                <c:pt idx="3">
                  <c:v>3.3687499999999999</c:v>
                </c:pt>
                <c:pt idx="4">
                  <c:v>1.840625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0-4EB0-9A48-60C06794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7736160"/>
        <c:axId val="377729888"/>
        <c:axId val="3772470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'page 1'!$C$13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'TRAMO 6'!$A$23:$E$27</c15:sqref>
                        </c15:formulaRef>
                      </c:ext>
                    </c:extLst>
                    <c:strCache>
                      <c:ptCount val="5"/>
                      <c:pt idx="0">
                        <c:v>Depresión (a)</c:v>
                      </c:pt>
                      <c:pt idx="1">
                        <c:v>Depresión (m)</c:v>
                      </c:pt>
                      <c:pt idx="2">
                        <c:v>Fisuras Longit. y/o  trans. (m)</c:v>
                      </c:pt>
                      <c:pt idx="3">
                        <c:v>Piel de cocodrilo. (m)</c:v>
                      </c:pt>
                      <c:pt idx="4">
                        <c:v>Parche. (m)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1'!$C$14:$C$16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A80-4EB0-9A48-60C0679446B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6'!$A$23:$E$27</c15:sqref>
                        </c15:formulaRef>
                      </c:ext>
                    </c:extLst>
                    <c:strCache>
                      <c:ptCount val="5"/>
                      <c:pt idx="0">
                        <c:v>Depresión (a)</c:v>
                      </c:pt>
                      <c:pt idx="1">
                        <c:v>Depresión (m)</c:v>
                      </c:pt>
                      <c:pt idx="2">
                        <c:v>Fisuras Longit. y/o  trans. (m)</c:v>
                      </c:pt>
                      <c:pt idx="3">
                        <c:v>Piel de cocodrilo. (m)</c:v>
                      </c:pt>
                      <c:pt idx="4">
                        <c:v>Parche. (m)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1'!$D$14:$D$16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A80-4EB0-9A48-60C0679446B1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'TRAMO 6'!$A$23:$E$27</c15:sqref>
                        </c15:formulaRef>
                      </c:ext>
                    </c:extLst>
                    <c:strCache>
                      <c:ptCount val="5"/>
                      <c:pt idx="0">
                        <c:v>Depresión (a)</c:v>
                      </c:pt>
                      <c:pt idx="1">
                        <c:v>Depresión (m)</c:v>
                      </c:pt>
                      <c:pt idx="2">
                        <c:v>Fisuras Longit. y/o  trans. (m)</c:v>
                      </c:pt>
                      <c:pt idx="3">
                        <c:v>Piel de cocodrilo. (m)</c:v>
                      </c:pt>
                      <c:pt idx="4">
                        <c:v>Parche. (m)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'page 1'!$L$14:$L$16</c15:sqref>
                        </c15:formulaRef>
                      </c:ext>
                    </c:extLst>
                    <c:numCache>
                      <c:formatCode>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A80-4EB0-9A48-60C0679446B1}"/>
                  </c:ext>
                </c:extLst>
              </c15:ser>
            </c15:filteredBarSeries>
          </c:ext>
        </c:extLst>
      </c:bar3DChart>
      <c:catAx>
        <c:axId val="37773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29888"/>
        <c:crosses val="autoZero"/>
        <c:auto val="1"/>
        <c:lblAlgn val="ctr"/>
        <c:lblOffset val="100"/>
        <c:noMultiLvlLbl val="0"/>
      </c:catAx>
      <c:valAx>
        <c:axId val="37772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77736160"/>
        <c:crosses val="autoZero"/>
        <c:crossBetween val="between"/>
      </c:valAx>
      <c:serAx>
        <c:axId val="377247088"/>
        <c:scaling>
          <c:orientation val="minMax"/>
        </c:scaling>
        <c:delete val="1"/>
        <c:axPos val="b"/>
        <c:majorTickMark val="none"/>
        <c:minorTickMark val="none"/>
        <c:tickLblPos val="nextTo"/>
        <c:crossAx val="377729888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695325</xdr:colOff>
      <xdr:row>0</xdr:row>
      <xdr:rowOff>0</xdr:rowOff>
    </xdr:from>
    <xdr:to>
      <xdr:col>9</xdr:col>
      <xdr:colOff>1942431</xdr:colOff>
      <xdr:row>12</xdr:row>
      <xdr:rowOff>1352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0"/>
          <a:ext cx="3114006" cy="2382602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26</xdr:row>
      <xdr:rowOff>19050</xdr:rowOff>
    </xdr:from>
    <xdr:to>
      <xdr:col>6</xdr:col>
      <xdr:colOff>723434</xdr:colOff>
      <xdr:row>34</xdr:row>
      <xdr:rowOff>171236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5400675"/>
          <a:ext cx="3723809" cy="1714286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542925</xdr:colOff>
      <xdr:row>43</xdr:row>
      <xdr:rowOff>95250</xdr:rowOff>
    </xdr:from>
    <xdr:to>
      <xdr:col>12</xdr:col>
      <xdr:colOff>183528</xdr:colOff>
      <xdr:row>58</xdr:row>
      <xdr:rowOff>142307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692EAA3-F163-4295-B8C2-0BED04BD7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29500" y="9048750"/>
          <a:ext cx="6009524" cy="2980952"/>
        </a:xfrm>
        <a:prstGeom prst="rect">
          <a:avLst/>
        </a:prstGeom>
      </xdr:spPr>
    </xdr:pic>
    <xdr:clientData/>
  </xdr:twoCellAnchor>
  <xdr:twoCellAnchor editAs="oneCell">
    <xdr:from>
      <xdr:col>16</xdr:col>
      <xdr:colOff>542925</xdr:colOff>
      <xdr:row>31</xdr:row>
      <xdr:rowOff>38100</xdr:rowOff>
    </xdr:from>
    <xdr:to>
      <xdr:col>20</xdr:col>
      <xdr:colOff>247100</xdr:colOff>
      <xdr:row>42</xdr:row>
      <xdr:rowOff>133075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1D05BC1-3717-44D8-8F39-CDC96BA21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35400" y="6696075"/>
          <a:ext cx="4409524" cy="220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224517</xdr:colOff>
      <xdr:row>50</xdr:row>
      <xdr:rowOff>137690</xdr:rowOff>
    </xdr:from>
    <xdr:to>
      <xdr:col>19</xdr:col>
      <xdr:colOff>1001097</xdr:colOff>
      <xdr:row>61</xdr:row>
      <xdr:rowOff>104294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FC0BDA-461F-47B2-BCB6-6E81AC332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60002" y="10760981"/>
          <a:ext cx="3896503" cy="2134027"/>
        </a:xfrm>
        <a:prstGeom prst="rect">
          <a:avLst/>
        </a:prstGeom>
      </xdr:spPr>
    </xdr:pic>
    <xdr:clientData/>
  </xdr:twoCellAnchor>
  <xdr:twoCellAnchor editAs="oneCell">
    <xdr:from>
      <xdr:col>28</xdr:col>
      <xdr:colOff>213827</xdr:colOff>
      <xdr:row>40</xdr:row>
      <xdr:rowOff>72241</xdr:rowOff>
    </xdr:from>
    <xdr:to>
      <xdr:col>33</xdr:col>
      <xdr:colOff>699796</xdr:colOff>
      <xdr:row>55</xdr:row>
      <xdr:rowOff>196378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4E71C1-4EA8-4E77-9DC9-9627C21E5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418393" y="8683619"/>
          <a:ext cx="4276530" cy="3107989"/>
        </a:xfrm>
        <a:prstGeom prst="rect">
          <a:avLst/>
        </a:prstGeom>
      </xdr:spPr>
    </xdr:pic>
    <xdr:clientData/>
  </xdr:twoCellAnchor>
  <xdr:twoCellAnchor editAs="oneCell">
    <xdr:from>
      <xdr:col>30</xdr:col>
      <xdr:colOff>95719</xdr:colOff>
      <xdr:row>57</xdr:row>
      <xdr:rowOff>58317</xdr:rowOff>
    </xdr:from>
    <xdr:to>
      <xdr:col>35</xdr:col>
      <xdr:colOff>531427</xdr:colOff>
      <xdr:row>70</xdr:row>
      <xdr:rowOff>56004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B0B2778-F4C9-4656-9FDC-14F3B94FF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816510" y="12052041"/>
          <a:ext cx="4226269" cy="2553886"/>
        </a:xfrm>
        <a:prstGeom prst="rect">
          <a:avLst/>
        </a:prstGeom>
      </xdr:spPr>
    </xdr:pic>
    <xdr:clientData/>
  </xdr:twoCellAnchor>
  <xdr:twoCellAnchor editAs="oneCell">
    <xdr:from>
      <xdr:col>31</xdr:col>
      <xdr:colOff>233265</xdr:colOff>
      <xdr:row>71</xdr:row>
      <xdr:rowOff>165232</xdr:rowOff>
    </xdr:from>
    <xdr:to>
      <xdr:col>37</xdr:col>
      <xdr:colOff>15487</xdr:colOff>
      <xdr:row>92</xdr:row>
      <xdr:rowOff>58317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279BF8C-1A40-4722-9313-E01B72635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731607" y="14909543"/>
          <a:ext cx="4330895" cy="40432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41</xdr:row>
      <xdr:rowOff>114301</xdr:rowOff>
    </xdr:from>
    <xdr:to>
      <xdr:col>9</xdr:col>
      <xdr:colOff>295274</xdr:colOff>
      <xdr:row>54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95249</xdr:colOff>
      <xdr:row>0</xdr:row>
      <xdr:rowOff>66675</xdr:rowOff>
    </xdr:from>
    <xdr:to>
      <xdr:col>3</xdr:col>
      <xdr:colOff>447674</xdr:colOff>
      <xdr:row>2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66675"/>
          <a:ext cx="1895475" cy="45720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47</xdr:row>
      <xdr:rowOff>57151</xdr:rowOff>
    </xdr:from>
    <xdr:to>
      <xdr:col>9</xdr:col>
      <xdr:colOff>514349</xdr:colOff>
      <xdr:row>60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38100</xdr:rowOff>
    </xdr:from>
    <xdr:to>
      <xdr:col>3</xdr:col>
      <xdr:colOff>47625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790700" cy="49530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48</xdr:row>
      <xdr:rowOff>142876</xdr:rowOff>
    </xdr:from>
    <xdr:to>
      <xdr:col>10</xdr:col>
      <xdr:colOff>209549</xdr:colOff>
      <xdr:row>61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38100</xdr:rowOff>
    </xdr:from>
    <xdr:to>
      <xdr:col>3</xdr:col>
      <xdr:colOff>47625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790700" cy="495300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50</xdr:row>
      <xdr:rowOff>85726</xdr:rowOff>
    </xdr:from>
    <xdr:to>
      <xdr:col>11</xdr:col>
      <xdr:colOff>9525</xdr:colOff>
      <xdr:row>63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38100</xdr:rowOff>
    </xdr:from>
    <xdr:to>
      <xdr:col>3</xdr:col>
      <xdr:colOff>47625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790700" cy="495300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38</xdr:row>
      <xdr:rowOff>66676</xdr:rowOff>
    </xdr:from>
    <xdr:to>
      <xdr:col>10</xdr:col>
      <xdr:colOff>276224</xdr:colOff>
      <xdr:row>49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38100</xdr:rowOff>
    </xdr:from>
    <xdr:to>
      <xdr:col>3</xdr:col>
      <xdr:colOff>47625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790700" cy="495300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48</xdr:row>
      <xdr:rowOff>76201</xdr:rowOff>
    </xdr:from>
    <xdr:to>
      <xdr:col>9</xdr:col>
      <xdr:colOff>152399</xdr:colOff>
      <xdr:row>61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38100</xdr:rowOff>
    </xdr:from>
    <xdr:to>
      <xdr:col>3</xdr:col>
      <xdr:colOff>47625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790700" cy="495300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36</xdr:row>
      <xdr:rowOff>28576</xdr:rowOff>
    </xdr:from>
    <xdr:to>
      <xdr:col>9</xdr:col>
      <xdr:colOff>76199</xdr:colOff>
      <xdr:row>46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38100</xdr:rowOff>
    </xdr:from>
    <xdr:to>
      <xdr:col>3</xdr:col>
      <xdr:colOff>47625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790700" cy="495300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47</xdr:row>
      <xdr:rowOff>133351</xdr:rowOff>
    </xdr:from>
    <xdr:to>
      <xdr:col>9</xdr:col>
      <xdr:colOff>114299</xdr:colOff>
      <xdr:row>60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38100</xdr:rowOff>
    </xdr:from>
    <xdr:to>
      <xdr:col>3</xdr:col>
      <xdr:colOff>390525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828800" cy="533400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32</xdr:row>
      <xdr:rowOff>47626</xdr:rowOff>
    </xdr:from>
    <xdr:to>
      <xdr:col>9</xdr:col>
      <xdr:colOff>47625</xdr:colOff>
      <xdr:row>43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104774</xdr:colOff>
      <xdr:row>0</xdr:row>
      <xdr:rowOff>38100</xdr:rowOff>
    </xdr:from>
    <xdr:to>
      <xdr:col>3</xdr:col>
      <xdr:colOff>342899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8100"/>
          <a:ext cx="1781175" cy="533400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47</xdr:row>
      <xdr:rowOff>95251</xdr:rowOff>
    </xdr:from>
    <xdr:to>
      <xdr:col>10</xdr:col>
      <xdr:colOff>38101</xdr:colOff>
      <xdr:row>60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104774</xdr:colOff>
      <xdr:row>0</xdr:row>
      <xdr:rowOff>38100</xdr:rowOff>
    </xdr:from>
    <xdr:to>
      <xdr:col>3</xdr:col>
      <xdr:colOff>323849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8100"/>
          <a:ext cx="1762125" cy="533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38100</xdr:rowOff>
    </xdr:from>
    <xdr:to>
      <xdr:col>3</xdr:col>
      <xdr:colOff>1199829</xdr:colOff>
      <xdr:row>54</xdr:row>
      <xdr:rowOff>95168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243EC1-E3F8-476D-BE0B-D5E5E0191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34600"/>
          <a:ext cx="2571429" cy="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142874</xdr:rowOff>
    </xdr:from>
    <xdr:to>
      <xdr:col>5</xdr:col>
      <xdr:colOff>260396</xdr:colOff>
      <xdr:row>66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156868-CDF3-455F-B387-18EB9ED46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392024"/>
          <a:ext cx="3498896" cy="97155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35</xdr:row>
      <xdr:rowOff>161926</xdr:rowOff>
    </xdr:from>
    <xdr:to>
      <xdr:col>10</xdr:col>
      <xdr:colOff>76200</xdr:colOff>
      <xdr:row>46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38100</xdr:rowOff>
    </xdr:from>
    <xdr:to>
      <xdr:col>3</xdr:col>
      <xdr:colOff>238125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676400" cy="533400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47</xdr:row>
      <xdr:rowOff>104776</xdr:rowOff>
    </xdr:from>
    <xdr:to>
      <xdr:col>9</xdr:col>
      <xdr:colOff>466725</xdr:colOff>
      <xdr:row>60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133349</xdr:colOff>
      <xdr:row>0</xdr:row>
      <xdr:rowOff>38100</xdr:rowOff>
    </xdr:from>
    <xdr:to>
      <xdr:col>3</xdr:col>
      <xdr:colOff>314325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38100"/>
          <a:ext cx="1724026" cy="533400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36</xdr:row>
      <xdr:rowOff>123826</xdr:rowOff>
    </xdr:from>
    <xdr:to>
      <xdr:col>9</xdr:col>
      <xdr:colOff>9525</xdr:colOff>
      <xdr:row>46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133349</xdr:colOff>
      <xdr:row>0</xdr:row>
      <xdr:rowOff>28575</xdr:rowOff>
    </xdr:from>
    <xdr:to>
      <xdr:col>3</xdr:col>
      <xdr:colOff>323850</xdr:colOff>
      <xdr:row>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28575"/>
          <a:ext cx="1733551" cy="533400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47626</xdr:rowOff>
    </xdr:from>
    <xdr:to>
      <xdr:col>8</xdr:col>
      <xdr:colOff>428624</xdr:colOff>
      <xdr:row>58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104774</xdr:colOff>
      <xdr:row>0</xdr:row>
      <xdr:rowOff>38100</xdr:rowOff>
    </xdr:from>
    <xdr:to>
      <xdr:col>3</xdr:col>
      <xdr:colOff>371475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8100"/>
          <a:ext cx="1809751" cy="533400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38101</xdr:rowOff>
    </xdr:from>
    <xdr:to>
      <xdr:col>8</xdr:col>
      <xdr:colOff>428624</xdr:colOff>
      <xdr:row>42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104774</xdr:colOff>
      <xdr:row>0</xdr:row>
      <xdr:rowOff>38100</xdr:rowOff>
    </xdr:from>
    <xdr:to>
      <xdr:col>3</xdr:col>
      <xdr:colOff>371475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8100"/>
          <a:ext cx="1809751" cy="533400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50</xdr:row>
      <xdr:rowOff>9526</xdr:rowOff>
    </xdr:from>
    <xdr:to>
      <xdr:col>8</xdr:col>
      <xdr:colOff>476251</xdr:colOff>
      <xdr:row>61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104774</xdr:colOff>
      <xdr:row>0</xdr:row>
      <xdr:rowOff>38100</xdr:rowOff>
    </xdr:from>
    <xdr:to>
      <xdr:col>3</xdr:col>
      <xdr:colOff>361950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8100"/>
          <a:ext cx="1800226" cy="533400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37</xdr:row>
      <xdr:rowOff>57151</xdr:rowOff>
    </xdr:from>
    <xdr:to>
      <xdr:col>9</xdr:col>
      <xdr:colOff>123825</xdr:colOff>
      <xdr:row>47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47624</xdr:colOff>
      <xdr:row>0</xdr:row>
      <xdr:rowOff>0</xdr:rowOff>
    </xdr:from>
    <xdr:to>
      <xdr:col>3</xdr:col>
      <xdr:colOff>381000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876426" cy="533400"/>
        </a:xfrm>
        <a:prstGeom prst="rect">
          <a:avLst/>
        </a:prstGeom>
        <a:noFill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47</xdr:row>
      <xdr:rowOff>47626</xdr:rowOff>
    </xdr:from>
    <xdr:to>
      <xdr:col>9</xdr:col>
      <xdr:colOff>123824</xdr:colOff>
      <xdr:row>59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104774</xdr:colOff>
      <xdr:row>0</xdr:row>
      <xdr:rowOff>38100</xdr:rowOff>
    </xdr:from>
    <xdr:to>
      <xdr:col>1</xdr:col>
      <xdr:colOff>171449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8100"/>
          <a:ext cx="733425" cy="533400"/>
        </a:xfrm>
        <a:prstGeom prst="rect">
          <a:avLst/>
        </a:prstGeom>
        <a:noFill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31</xdr:row>
      <xdr:rowOff>76201</xdr:rowOff>
    </xdr:from>
    <xdr:to>
      <xdr:col>9</xdr:col>
      <xdr:colOff>161925</xdr:colOff>
      <xdr:row>42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BDB460-8AF9-44CC-91EC-84D72B76D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104774</xdr:colOff>
      <xdr:row>0</xdr:row>
      <xdr:rowOff>38100</xdr:rowOff>
    </xdr:from>
    <xdr:to>
      <xdr:col>3</xdr:col>
      <xdr:colOff>352425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49675C-7BE3-40CA-88AA-1E09F6E3454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8100"/>
          <a:ext cx="1790701" cy="5334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57150</xdr:rowOff>
    </xdr:from>
    <xdr:to>
      <xdr:col>8</xdr:col>
      <xdr:colOff>428625</xdr:colOff>
      <xdr:row>42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85725</xdr:rowOff>
    </xdr:from>
    <xdr:to>
      <xdr:col>3</xdr:col>
      <xdr:colOff>427990</xdr:colOff>
      <xdr:row>2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885315" cy="419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46</xdr:row>
      <xdr:rowOff>133351</xdr:rowOff>
    </xdr:from>
    <xdr:to>
      <xdr:col>11</xdr:col>
      <xdr:colOff>114299</xdr:colOff>
      <xdr:row>57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38100</xdr:rowOff>
    </xdr:from>
    <xdr:to>
      <xdr:col>3</xdr:col>
      <xdr:colOff>352425</xdr:colOff>
      <xdr:row>2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790700" cy="4953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35</xdr:row>
      <xdr:rowOff>95251</xdr:rowOff>
    </xdr:from>
    <xdr:to>
      <xdr:col>8</xdr:col>
      <xdr:colOff>400049</xdr:colOff>
      <xdr:row>44</xdr:row>
      <xdr:rowOff>219075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104774</xdr:colOff>
      <xdr:row>0</xdr:row>
      <xdr:rowOff>38100</xdr:rowOff>
    </xdr:from>
    <xdr:to>
      <xdr:col>3</xdr:col>
      <xdr:colOff>352424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8100"/>
          <a:ext cx="1647825" cy="5143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38100</xdr:rowOff>
    </xdr:from>
    <xdr:to>
      <xdr:col>3</xdr:col>
      <xdr:colOff>423333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8100"/>
          <a:ext cx="1874309" cy="5164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105833</xdr:colOff>
      <xdr:row>46</xdr:row>
      <xdr:rowOff>95249</xdr:rowOff>
    </xdr:from>
    <xdr:to>
      <xdr:col>12</xdr:col>
      <xdr:colOff>137584</xdr:colOff>
      <xdr:row>58</xdr:row>
      <xdr:rowOff>38098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85725</xdr:rowOff>
    </xdr:from>
    <xdr:to>
      <xdr:col>12</xdr:col>
      <xdr:colOff>38101</xdr:colOff>
      <xdr:row>51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104774</xdr:colOff>
      <xdr:row>0</xdr:row>
      <xdr:rowOff>38100</xdr:rowOff>
    </xdr:from>
    <xdr:to>
      <xdr:col>3</xdr:col>
      <xdr:colOff>400049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8100"/>
          <a:ext cx="1838325" cy="5143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45</xdr:row>
      <xdr:rowOff>19051</xdr:rowOff>
    </xdr:from>
    <xdr:to>
      <xdr:col>8</xdr:col>
      <xdr:colOff>447674</xdr:colOff>
      <xdr:row>57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38100</xdr:rowOff>
    </xdr:from>
    <xdr:to>
      <xdr:col>3</xdr:col>
      <xdr:colOff>47625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790700" cy="49530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390526</xdr:colOff>
      <xdr:row>35</xdr:row>
      <xdr:rowOff>9527</xdr:rowOff>
    </xdr:from>
    <xdr:to>
      <xdr:col>9</xdr:col>
      <xdr:colOff>209551</xdr:colOff>
      <xdr:row>43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38100</xdr:rowOff>
    </xdr:from>
    <xdr:to>
      <xdr:col>3</xdr:col>
      <xdr:colOff>47625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790700" cy="495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89"/>
  <sheetViews>
    <sheetView topLeftCell="E1" zoomScale="96" zoomScaleNormal="96" workbookViewId="0">
      <selection activeCell="K6" sqref="K6:L9"/>
    </sheetView>
  </sheetViews>
  <sheetFormatPr baseColWidth="10" defaultRowHeight="15" x14ac:dyDescent="0.25"/>
  <cols>
    <col min="1" max="2" width="11.42578125" style="1"/>
    <col min="3" max="3" width="13.28515625" style="1" customWidth="1"/>
    <col min="4" max="4" width="12.28515625" style="1" customWidth="1"/>
    <col min="5" max="6" width="11.42578125" style="1"/>
    <col min="7" max="7" width="18.140625" style="1" customWidth="1"/>
    <col min="8" max="8" width="16.5703125" style="1" customWidth="1"/>
    <col min="9" max="9" width="11.42578125" style="1"/>
    <col min="10" max="10" width="35.140625" style="1" customWidth="1"/>
    <col min="11" max="11" width="37.42578125" style="1" customWidth="1"/>
    <col min="12" max="17" width="11.42578125" style="1"/>
    <col min="18" max="18" width="16.7109375" style="1" customWidth="1"/>
    <col min="19" max="19" width="18.7109375" style="1" customWidth="1"/>
    <col min="20" max="20" width="23.7109375" style="1" customWidth="1"/>
    <col min="21" max="22" width="11.42578125" style="1"/>
    <col min="23" max="23" width="9.28515625" style="1" customWidth="1"/>
    <col min="24" max="24" width="13.7109375" style="1" customWidth="1"/>
    <col min="25" max="16384" width="11.42578125" style="1"/>
  </cols>
  <sheetData>
    <row r="2" spans="2:15" x14ac:dyDescent="0.25">
      <c r="B2" s="1" t="s">
        <v>28</v>
      </c>
    </row>
    <row r="3" spans="2:15" ht="15.75" thickBot="1" x14ac:dyDescent="0.3">
      <c r="B3" s="1" t="s">
        <v>29</v>
      </c>
    </row>
    <row r="4" spans="2:15" ht="15.75" thickBot="1" x14ac:dyDescent="0.3">
      <c r="B4" s="257" t="s">
        <v>30</v>
      </c>
      <c r="C4" s="256" t="s">
        <v>31</v>
      </c>
      <c r="D4" s="255" t="s">
        <v>310</v>
      </c>
      <c r="F4" s="3" t="s">
        <v>30</v>
      </c>
      <c r="G4" s="3" t="s">
        <v>51</v>
      </c>
    </row>
    <row r="5" spans="2:15" ht="15.75" thickBot="1" x14ac:dyDescent="0.3">
      <c r="B5" s="250" t="s">
        <v>32</v>
      </c>
      <c r="C5" s="250" t="s">
        <v>33</v>
      </c>
      <c r="D5" s="242"/>
      <c r="F5" s="4" t="s">
        <v>46</v>
      </c>
      <c r="G5" s="2" t="s">
        <v>52</v>
      </c>
    </row>
    <row r="6" spans="2:15" ht="15.75" thickBot="1" x14ac:dyDescent="0.3">
      <c r="B6" s="251" t="s">
        <v>34</v>
      </c>
      <c r="C6" s="251" t="s">
        <v>35</v>
      </c>
      <c r="D6" s="243"/>
      <c r="F6" s="4" t="s">
        <v>47</v>
      </c>
      <c r="G6" s="2" t="s">
        <v>53</v>
      </c>
      <c r="K6" s="312" t="s">
        <v>426</v>
      </c>
      <c r="L6" s="311"/>
      <c r="N6" s="312" t="s">
        <v>35</v>
      </c>
      <c r="O6" s="311"/>
    </row>
    <row r="7" spans="2:15" ht="15.75" thickBot="1" x14ac:dyDescent="0.3">
      <c r="B7" s="251" t="s">
        <v>36</v>
      </c>
      <c r="C7" s="251" t="s">
        <v>37</v>
      </c>
      <c r="D7" s="244"/>
      <c r="F7" s="4" t="s">
        <v>48</v>
      </c>
      <c r="G7" s="2" t="s">
        <v>39</v>
      </c>
      <c r="K7" s="313" t="s">
        <v>427</v>
      </c>
      <c r="L7" s="244"/>
      <c r="N7" s="313" t="s">
        <v>37</v>
      </c>
      <c r="O7" s="244"/>
    </row>
    <row r="8" spans="2:15" ht="15.75" thickBot="1" x14ac:dyDescent="0.3">
      <c r="B8" s="251" t="s">
        <v>38</v>
      </c>
      <c r="C8" s="251" t="s">
        <v>39</v>
      </c>
      <c r="D8" s="245"/>
      <c r="F8" s="4" t="s">
        <v>49</v>
      </c>
      <c r="G8" s="2" t="s">
        <v>55</v>
      </c>
      <c r="K8" s="313" t="s">
        <v>543</v>
      </c>
      <c r="L8" s="245"/>
      <c r="N8" s="313" t="s">
        <v>39</v>
      </c>
      <c r="O8" s="245"/>
    </row>
    <row r="9" spans="2:15" ht="15.75" thickBot="1" x14ac:dyDescent="0.3">
      <c r="B9" s="252" t="s">
        <v>40</v>
      </c>
      <c r="C9" s="252" t="s">
        <v>41</v>
      </c>
      <c r="D9" s="246"/>
      <c r="F9" s="4" t="s">
        <v>50</v>
      </c>
      <c r="G9" s="2" t="s">
        <v>54</v>
      </c>
      <c r="K9" s="314" t="s">
        <v>429</v>
      </c>
      <c r="L9" s="316"/>
      <c r="N9" s="313" t="s">
        <v>41</v>
      </c>
      <c r="O9" s="246"/>
    </row>
    <row r="10" spans="2:15" ht="15.75" thickBot="1" x14ac:dyDescent="0.3">
      <c r="B10" s="251" t="s">
        <v>42</v>
      </c>
      <c r="C10" s="254" t="s">
        <v>43</v>
      </c>
      <c r="D10" s="247"/>
      <c r="E10" s="5"/>
      <c r="F10" s="5"/>
      <c r="K10" s="317"/>
      <c r="L10" s="317"/>
      <c r="N10" s="313" t="s">
        <v>43</v>
      </c>
      <c r="O10" s="247"/>
    </row>
    <row r="11" spans="2:15" ht="15.75" thickBot="1" x14ac:dyDescent="0.3">
      <c r="B11" s="249" t="s">
        <v>44</v>
      </c>
      <c r="C11" s="253" t="s">
        <v>45</v>
      </c>
      <c r="D11" s="248"/>
      <c r="E11" s="5"/>
      <c r="F11" s="5"/>
      <c r="K11" s="317"/>
      <c r="L11" s="317"/>
      <c r="N11" s="314" t="s">
        <v>45</v>
      </c>
      <c r="O11" s="248"/>
    </row>
    <row r="12" spans="2:15" ht="15.75" thickBot="1" x14ac:dyDescent="0.3">
      <c r="K12"/>
      <c r="L12"/>
    </row>
    <row r="13" spans="2:15" ht="15.75" customHeight="1" thickBot="1" x14ac:dyDescent="0.3">
      <c r="B13" s="413" t="s">
        <v>109</v>
      </c>
      <c r="C13" s="68" t="s">
        <v>110</v>
      </c>
      <c r="D13" s="60"/>
      <c r="E13" s="69"/>
    </row>
    <row r="14" spans="2:15" ht="44.25" customHeight="1" thickBot="1" x14ac:dyDescent="0.3">
      <c r="B14" s="414"/>
      <c r="C14" s="61" t="s">
        <v>111</v>
      </c>
      <c r="D14" s="62" t="s">
        <v>112</v>
      </c>
      <c r="E14" s="63" t="s">
        <v>113</v>
      </c>
      <c r="G14" s="76" t="s">
        <v>137</v>
      </c>
      <c r="H14" s="77" t="s">
        <v>136</v>
      </c>
      <c r="J14" s="76" t="s">
        <v>138</v>
      </c>
      <c r="K14" s="77" t="s">
        <v>139</v>
      </c>
    </row>
    <row r="15" spans="2:15" ht="15.75" thickBot="1" x14ac:dyDescent="0.3">
      <c r="B15" s="64" t="s">
        <v>114</v>
      </c>
      <c r="C15" s="65" t="s">
        <v>115</v>
      </c>
      <c r="D15" s="66" t="s">
        <v>115</v>
      </c>
      <c r="E15" s="67" t="s">
        <v>116</v>
      </c>
      <c r="G15" s="78">
        <v>2</v>
      </c>
      <c r="H15" s="79">
        <v>50</v>
      </c>
      <c r="J15" s="78">
        <v>1</v>
      </c>
      <c r="K15" s="79">
        <v>100</v>
      </c>
    </row>
    <row r="16" spans="2:15" ht="15.75" thickBot="1" x14ac:dyDescent="0.3">
      <c r="B16" s="64" t="s">
        <v>117</v>
      </c>
      <c r="C16" s="65" t="s">
        <v>115</v>
      </c>
      <c r="D16" s="66" t="s">
        <v>118</v>
      </c>
      <c r="E16" s="67" t="s">
        <v>116</v>
      </c>
      <c r="G16" s="80">
        <v>4</v>
      </c>
      <c r="H16" s="81">
        <v>45</v>
      </c>
      <c r="J16" s="78">
        <v>2</v>
      </c>
      <c r="K16" s="79" t="s">
        <v>140</v>
      </c>
    </row>
    <row r="17" spans="2:20" ht="15.75" thickBot="1" x14ac:dyDescent="0.3">
      <c r="B17" s="64" t="s">
        <v>119</v>
      </c>
      <c r="C17" s="65" t="s">
        <v>118</v>
      </c>
      <c r="D17" s="66" t="s">
        <v>118</v>
      </c>
      <c r="E17" s="67" t="s">
        <v>120</v>
      </c>
      <c r="G17" s="82" t="s">
        <v>135</v>
      </c>
      <c r="H17" s="83">
        <v>10</v>
      </c>
      <c r="J17" s="80">
        <v>3</v>
      </c>
      <c r="K17" s="81" t="s">
        <v>141</v>
      </c>
    </row>
    <row r="18" spans="2:20" ht="15.75" thickBot="1" x14ac:dyDescent="0.3">
      <c r="J18" s="82">
        <v>4</v>
      </c>
      <c r="K18" s="83" t="s">
        <v>142</v>
      </c>
    </row>
    <row r="20" spans="2:20" ht="15.75" thickBot="1" x14ac:dyDescent="0.3">
      <c r="B20" s="84" t="s">
        <v>143</v>
      </c>
    </row>
    <row r="21" spans="2:20" ht="30.75" thickBot="1" x14ac:dyDescent="0.3">
      <c r="B21" s="415" t="s">
        <v>144</v>
      </c>
      <c r="C21" s="416"/>
      <c r="D21" s="90" t="s">
        <v>145</v>
      </c>
      <c r="E21" s="91" t="s">
        <v>146</v>
      </c>
      <c r="G21" s="219" t="s">
        <v>258</v>
      </c>
      <c r="H21" s="221" t="s">
        <v>259</v>
      </c>
      <c r="L21" s="395" t="s">
        <v>266</v>
      </c>
      <c r="M21" s="398" t="s">
        <v>267</v>
      </c>
      <c r="N21" s="399"/>
      <c r="O21" s="399"/>
      <c r="P21" s="400"/>
      <c r="Q21" s="227"/>
    </row>
    <row r="22" spans="2:20" ht="16.5" customHeight="1" thickBot="1" x14ac:dyDescent="0.3">
      <c r="B22" s="417" t="s">
        <v>147</v>
      </c>
      <c r="C22" s="418"/>
      <c r="D22" s="88" t="s">
        <v>148</v>
      </c>
      <c r="E22" s="89" t="s">
        <v>149</v>
      </c>
      <c r="G22" s="222" t="s">
        <v>260</v>
      </c>
      <c r="H22" s="223" t="s">
        <v>261</v>
      </c>
      <c r="L22" s="396"/>
      <c r="M22" s="401"/>
      <c r="N22" s="402"/>
      <c r="O22" s="402"/>
      <c r="P22" s="403"/>
      <c r="Q22" s="227"/>
      <c r="R22" s="410" t="s">
        <v>298</v>
      </c>
      <c r="S22" s="408" t="s">
        <v>299</v>
      </c>
      <c r="T22" s="409"/>
    </row>
    <row r="23" spans="2:20" ht="16.5" thickBot="1" x14ac:dyDescent="0.3">
      <c r="B23" s="419" t="s">
        <v>150</v>
      </c>
      <c r="C23" s="420"/>
      <c r="D23" s="7" t="s">
        <v>151</v>
      </c>
      <c r="E23" s="85" t="s">
        <v>152</v>
      </c>
      <c r="G23" s="224" t="s">
        <v>262</v>
      </c>
      <c r="H23" s="67" t="s">
        <v>263</v>
      </c>
      <c r="L23" s="397"/>
      <c r="M23" s="228" t="s">
        <v>268</v>
      </c>
      <c r="N23" s="229" t="s">
        <v>269</v>
      </c>
      <c r="O23" s="63" t="s">
        <v>270</v>
      </c>
      <c r="P23" s="63" t="s">
        <v>271</v>
      </c>
      <c r="Q23" s="227"/>
      <c r="R23" s="411"/>
      <c r="S23" s="404" t="s">
        <v>300</v>
      </c>
      <c r="T23" s="406" t="s">
        <v>301</v>
      </c>
    </row>
    <row r="24" spans="2:20" ht="16.5" thickBot="1" x14ac:dyDescent="0.3">
      <c r="B24" s="419" t="s">
        <v>155</v>
      </c>
      <c r="C24" s="420"/>
      <c r="D24" s="7" t="s">
        <v>153</v>
      </c>
      <c r="E24" s="85" t="s">
        <v>152</v>
      </c>
      <c r="G24" s="224" t="s">
        <v>264</v>
      </c>
      <c r="H24" s="67" t="s">
        <v>265</v>
      </c>
      <c r="L24" s="229" t="s">
        <v>33</v>
      </c>
      <c r="M24" s="67" t="s">
        <v>272</v>
      </c>
      <c r="N24" s="67" t="s">
        <v>273</v>
      </c>
      <c r="O24" s="67" t="s">
        <v>274</v>
      </c>
      <c r="P24" s="67">
        <v>1.2</v>
      </c>
      <c r="Q24" s="227"/>
      <c r="R24" s="412"/>
      <c r="S24" s="405"/>
      <c r="T24" s="407"/>
    </row>
    <row r="25" spans="2:20" ht="15.75" thickBot="1" x14ac:dyDescent="0.3">
      <c r="B25" s="431" t="s">
        <v>156</v>
      </c>
      <c r="C25" s="432"/>
      <c r="D25" s="86" t="s">
        <v>154</v>
      </c>
      <c r="E25" s="87" t="s">
        <v>154</v>
      </c>
      <c r="L25" s="229" t="s">
        <v>37</v>
      </c>
      <c r="M25" s="67" t="s">
        <v>275</v>
      </c>
      <c r="N25" s="67" t="s">
        <v>276</v>
      </c>
      <c r="O25" s="67" t="s">
        <v>277</v>
      </c>
      <c r="P25" s="67">
        <v>1</v>
      </c>
      <c r="Q25" s="227"/>
      <c r="R25" s="239" t="s">
        <v>302</v>
      </c>
      <c r="S25" s="240" t="s">
        <v>308</v>
      </c>
      <c r="T25" s="241">
        <v>10</v>
      </c>
    </row>
    <row r="26" spans="2:20" ht="15.75" thickBot="1" x14ac:dyDescent="0.3">
      <c r="L26" s="229" t="s">
        <v>39</v>
      </c>
      <c r="M26" s="67" t="s">
        <v>276</v>
      </c>
      <c r="N26" s="67" t="s">
        <v>278</v>
      </c>
      <c r="O26" s="67" t="s">
        <v>279</v>
      </c>
      <c r="P26" s="67">
        <v>0.8</v>
      </c>
      <c r="Q26" s="227"/>
      <c r="R26" s="237" t="s">
        <v>303</v>
      </c>
      <c r="S26" s="220">
        <v>5</v>
      </c>
      <c r="T26" s="180">
        <v>10</v>
      </c>
    </row>
    <row r="27" spans="2:20" ht="15.75" thickBot="1" x14ac:dyDescent="0.3">
      <c r="L27" s="229" t="s">
        <v>280</v>
      </c>
      <c r="M27" s="67" t="s">
        <v>278</v>
      </c>
      <c r="N27" s="67" t="s">
        <v>279</v>
      </c>
      <c r="O27" s="67" t="s">
        <v>281</v>
      </c>
      <c r="P27" s="67">
        <v>0.6</v>
      </c>
      <c r="Q27" s="227"/>
      <c r="R27" s="237" t="s">
        <v>304</v>
      </c>
      <c r="S27" s="220">
        <v>6.25</v>
      </c>
      <c r="T27" s="180">
        <v>10</v>
      </c>
    </row>
    <row r="28" spans="2:20" ht="15.75" thickBot="1" x14ac:dyDescent="0.3">
      <c r="L28" s="229" t="s">
        <v>282</v>
      </c>
      <c r="M28" s="67" t="s">
        <v>283</v>
      </c>
      <c r="N28" s="67" t="s">
        <v>284</v>
      </c>
      <c r="O28" s="67" t="s">
        <v>285</v>
      </c>
      <c r="P28" s="67">
        <v>0.4</v>
      </c>
      <c r="Q28" s="227"/>
      <c r="R28" s="237" t="s">
        <v>305</v>
      </c>
      <c r="S28" s="220">
        <v>7.5</v>
      </c>
      <c r="T28" s="180">
        <v>15</v>
      </c>
    </row>
    <row r="29" spans="2:20" ht="15.75" thickBot="1" x14ac:dyDescent="0.3">
      <c r="R29" s="237" t="s">
        <v>306</v>
      </c>
      <c r="S29" s="220">
        <v>8.75</v>
      </c>
      <c r="T29" s="180">
        <v>15</v>
      </c>
    </row>
    <row r="30" spans="2:20" ht="15.75" thickBot="1" x14ac:dyDescent="0.3">
      <c r="J30" s="225" t="s">
        <v>286</v>
      </c>
      <c r="K30" s="221" t="s">
        <v>287</v>
      </c>
      <c r="R30" s="238" t="s">
        <v>307</v>
      </c>
      <c r="S30" s="184">
        <v>10</v>
      </c>
      <c r="T30" s="185">
        <v>15</v>
      </c>
    </row>
    <row r="31" spans="2:20" x14ac:dyDescent="0.25">
      <c r="J31" s="235" t="s">
        <v>288</v>
      </c>
      <c r="K31" s="231" t="s">
        <v>76</v>
      </c>
      <c r="Q31" s="230"/>
      <c r="R31" s="433" t="s">
        <v>309</v>
      </c>
      <c r="S31" s="433"/>
      <c r="T31" s="433"/>
    </row>
    <row r="32" spans="2:20" x14ac:dyDescent="0.25">
      <c r="J32" s="226" t="s">
        <v>289</v>
      </c>
      <c r="K32" s="232" t="s">
        <v>93</v>
      </c>
    </row>
    <row r="33" spans="10:28" x14ac:dyDescent="0.25">
      <c r="J33" s="226" t="s">
        <v>290</v>
      </c>
      <c r="K33" s="232" t="s">
        <v>291</v>
      </c>
    </row>
    <row r="34" spans="10:28" x14ac:dyDescent="0.25">
      <c r="J34" s="226" t="s">
        <v>128</v>
      </c>
      <c r="K34" s="232" t="s">
        <v>292</v>
      </c>
    </row>
    <row r="35" spans="10:28" x14ac:dyDescent="0.25">
      <c r="J35" s="226" t="s">
        <v>70</v>
      </c>
      <c r="K35" s="232" t="s">
        <v>293</v>
      </c>
    </row>
    <row r="36" spans="10:28" x14ac:dyDescent="0.25">
      <c r="J36" s="226" t="s">
        <v>295</v>
      </c>
      <c r="K36" s="232" t="s">
        <v>127</v>
      </c>
    </row>
    <row r="37" spans="10:28" x14ac:dyDescent="0.25">
      <c r="J37" s="226" t="s">
        <v>296</v>
      </c>
      <c r="K37" s="232" t="s">
        <v>158</v>
      </c>
    </row>
    <row r="38" spans="10:28" x14ac:dyDescent="0.25">
      <c r="J38" s="226" t="s">
        <v>297</v>
      </c>
      <c r="K38" s="232" t="s">
        <v>294</v>
      </c>
    </row>
    <row r="39" spans="10:28" x14ac:dyDescent="0.25">
      <c r="J39" s="226" t="s">
        <v>108</v>
      </c>
      <c r="K39" s="233"/>
    </row>
    <row r="40" spans="10:28" x14ac:dyDescent="0.25">
      <c r="J40" s="226" t="s">
        <v>89</v>
      </c>
      <c r="K40" s="233"/>
    </row>
    <row r="41" spans="10:28" ht="15.75" thickBot="1" x14ac:dyDescent="0.3">
      <c r="J41" s="236" t="s">
        <v>90</v>
      </c>
      <c r="K41" s="234"/>
    </row>
    <row r="45" spans="10:28" ht="15.75" thickBot="1" x14ac:dyDescent="0.3"/>
    <row r="46" spans="10:28" ht="15" customHeight="1" thickBot="1" x14ac:dyDescent="0.3">
      <c r="Q46" s="295" t="s">
        <v>374</v>
      </c>
      <c r="R46" s="296" t="s">
        <v>364</v>
      </c>
      <c r="S46" s="443" t="s">
        <v>365</v>
      </c>
      <c r="T46" s="444"/>
      <c r="W46" s="421" t="s">
        <v>423</v>
      </c>
      <c r="X46" s="422"/>
      <c r="Y46" s="434" t="s">
        <v>424</v>
      </c>
      <c r="Z46" s="435"/>
      <c r="AA46" s="435"/>
      <c r="AB46" s="436"/>
    </row>
    <row r="47" spans="10:28" ht="18" customHeight="1" thickBot="1" x14ac:dyDescent="0.3">
      <c r="Q47" s="294" t="s">
        <v>366</v>
      </c>
      <c r="R47" s="297" t="s">
        <v>362</v>
      </c>
      <c r="S47" s="437" t="s">
        <v>367</v>
      </c>
      <c r="T47" s="438"/>
      <c r="W47" s="310" t="s">
        <v>417</v>
      </c>
      <c r="X47" s="86" t="s">
        <v>418</v>
      </c>
      <c r="Y47" s="86" t="s">
        <v>419</v>
      </c>
      <c r="Z47" s="86" t="s">
        <v>420</v>
      </c>
      <c r="AA47" s="86" t="s">
        <v>421</v>
      </c>
      <c r="AB47" s="87" t="s">
        <v>422</v>
      </c>
    </row>
    <row r="48" spans="10:28" x14ac:dyDescent="0.25">
      <c r="Q48" s="292" t="s">
        <v>370</v>
      </c>
      <c r="R48" s="298" t="s">
        <v>369</v>
      </c>
      <c r="S48" s="445" t="s">
        <v>368</v>
      </c>
      <c r="T48" s="446"/>
      <c r="W48" s="307">
        <v>12.5</v>
      </c>
      <c r="X48" s="308" t="s">
        <v>425</v>
      </c>
      <c r="Y48" s="308" t="s">
        <v>387</v>
      </c>
      <c r="Z48" s="308" t="s">
        <v>387</v>
      </c>
      <c r="AA48" s="308" t="s">
        <v>393</v>
      </c>
      <c r="AB48" s="309">
        <v>100</v>
      </c>
    </row>
    <row r="49" spans="17:30" x14ac:dyDescent="0.25">
      <c r="Q49" s="292" t="s">
        <v>371</v>
      </c>
      <c r="R49" s="298" t="s">
        <v>363</v>
      </c>
      <c r="S49" s="439" t="s">
        <v>373</v>
      </c>
      <c r="T49" s="440"/>
      <c r="W49" s="302">
        <v>10</v>
      </c>
      <c r="X49" s="177" t="s">
        <v>379</v>
      </c>
      <c r="Y49" s="177" t="s">
        <v>387</v>
      </c>
      <c r="Z49" s="177">
        <v>100</v>
      </c>
      <c r="AA49" s="177">
        <v>100</v>
      </c>
      <c r="AB49" s="303" t="s">
        <v>394</v>
      </c>
    </row>
    <row r="50" spans="17:30" ht="15.75" thickBot="1" x14ac:dyDescent="0.3">
      <c r="Q50" s="293" t="s">
        <v>372</v>
      </c>
      <c r="R50" s="299" t="s">
        <v>363</v>
      </c>
      <c r="S50" s="441"/>
      <c r="T50" s="442"/>
      <c r="W50" s="302">
        <v>5</v>
      </c>
      <c r="X50" s="177" t="s">
        <v>380</v>
      </c>
      <c r="Y50" s="177">
        <v>100</v>
      </c>
      <c r="Z50" s="177" t="s">
        <v>388</v>
      </c>
      <c r="AA50" s="177" t="s">
        <v>395</v>
      </c>
      <c r="AB50" s="303" t="s">
        <v>396</v>
      </c>
    </row>
    <row r="51" spans="17:30" x14ac:dyDescent="0.25">
      <c r="W51" s="302" t="s">
        <v>412</v>
      </c>
      <c r="X51" s="177" t="s">
        <v>381</v>
      </c>
      <c r="Y51" s="177" t="s">
        <v>388</v>
      </c>
      <c r="Z51" s="177" t="s">
        <v>397</v>
      </c>
      <c r="AA51" s="177" t="s">
        <v>398</v>
      </c>
      <c r="AB51" s="303" t="s">
        <v>399</v>
      </c>
    </row>
    <row r="52" spans="17:30" x14ac:dyDescent="0.25">
      <c r="W52" s="302" t="s">
        <v>413</v>
      </c>
      <c r="X52" s="177" t="s">
        <v>382</v>
      </c>
      <c r="Y52" s="177" t="s">
        <v>389</v>
      </c>
      <c r="Z52" s="177" t="s">
        <v>400</v>
      </c>
      <c r="AA52" s="177" t="s">
        <v>401</v>
      </c>
      <c r="AB52" s="303" t="s">
        <v>402</v>
      </c>
    </row>
    <row r="53" spans="17:30" x14ac:dyDescent="0.25">
      <c r="W53" s="302" t="s">
        <v>375</v>
      </c>
      <c r="X53" s="177" t="s">
        <v>383</v>
      </c>
      <c r="Y53" s="177" t="s">
        <v>390</v>
      </c>
      <c r="Z53" s="177" t="s">
        <v>403</v>
      </c>
      <c r="AA53" s="177" t="s">
        <v>404</v>
      </c>
      <c r="AB53" s="303" t="s">
        <v>404</v>
      </c>
    </row>
    <row r="54" spans="17:30" x14ac:dyDescent="0.25">
      <c r="W54" s="302" t="s">
        <v>376</v>
      </c>
      <c r="X54" s="177" t="s">
        <v>384</v>
      </c>
      <c r="Y54" s="177" t="s">
        <v>391</v>
      </c>
      <c r="Z54" s="177" t="s">
        <v>405</v>
      </c>
      <c r="AA54" s="288" t="s">
        <v>406</v>
      </c>
      <c r="AB54" s="303" t="s">
        <v>407</v>
      </c>
    </row>
    <row r="55" spans="17:30" x14ac:dyDescent="0.25">
      <c r="W55" s="302" t="s">
        <v>377</v>
      </c>
      <c r="X55" s="177" t="s">
        <v>385</v>
      </c>
      <c r="Y55" s="177" t="s">
        <v>392</v>
      </c>
      <c r="Z55" s="301" t="s">
        <v>414</v>
      </c>
      <c r="AA55" s="288" t="s">
        <v>408</v>
      </c>
      <c r="AB55" s="303" t="s">
        <v>409</v>
      </c>
    </row>
    <row r="56" spans="17:30" ht="15.75" thickBot="1" x14ac:dyDescent="0.3">
      <c r="W56" s="304" t="s">
        <v>378</v>
      </c>
      <c r="X56" s="305" t="s">
        <v>386</v>
      </c>
      <c r="Y56" s="305" t="s">
        <v>411</v>
      </c>
      <c r="Z56" s="305" t="s">
        <v>415</v>
      </c>
      <c r="AA56" s="184" t="s">
        <v>410</v>
      </c>
      <c r="AB56" s="306" t="s">
        <v>416</v>
      </c>
    </row>
    <row r="57" spans="17:30" x14ac:dyDescent="0.25">
      <c r="W57" s="300" t="s">
        <v>184</v>
      </c>
      <c r="X57" s="300" t="s">
        <v>184</v>
      </c>
      <c r="Y57" s="300" t="s">
        <v>184</v>
      </c>
      <c r="Z57" s="300" t="s">
        <v>184</v>
      </c>
      <c r="AA57" s="300" t="s">
        <v>184</v>
      </c>
    </row>
    <row r="58" spans="17:30" ht="15.75" thickBot="1" x14ac:dyDescent="0.3">
      <c r="W58" s="300" t="s">
        <v>184</v>
      </c>
      <c r="X58" s="300"/>
      <c r="Y58" s="300"/>
      <c r="Z58" s="300"/>
      <c r="AA58" s="300"/>
      <c r="AB58" s="300"/>
    </row>
    <row r="59" spans="17:30" x14ac:dyDescent="0.25">
      <c r="W59" s="421" t="s">
        <v>423</v>
      </c>
      <c r="X59" s="422"/>
      <c r="Y59" s="423" t="s">
        <v>424</v>
      </c>
      <c r="Z59" s="424"/>
      <c r="AA59" s="424"/>
      <c r="AB59" s="424"/>
      <c r="AC59" s="424"/>
      <c r="AD59" s="425"/>
    </row>
    <row r="60" spans="17:30" ht="15.75" thickBot="1" x14ac:dyDescent="0.3">
      <c r="W60" s="310" t="s">
        <v>417</v>
      </c>
      <c r="X60" s="86" t="s">
        <v>418</v>
      </c>
      <c r="Y60" s="86" t="s">
        <v>419</v>
      </c>
      <c r="Z60" s="86" t="s">
        <v>420</v>
      </c>
      <c r="AA60" s="86" t="s">
        <v>421</v>
      </c>
      <c r="AB60" s="87" t="s">
        <v>422</v>
      </c>
      <c r="AC60" s="86" t="s">
        <v>436</v>
      </c>
      <c r="AD60" s="87" t="s">
        <v>437</v>
      </c>
    </row>
    <row r="61" spans="17:30" x14ac:dyDescent="0.25">
      <c r="W61" s="325">
        <v>37.5</v>
      </c>
      <c r="X61" s="187" t="s">
        <v>435</v>
      </c>
      <c r="Y61" s="187">
        <v>100</v>
      </c>
      <c r="Z61" s="187" t="s">
        <v>387</v>
      </c>
      <c r="AA61" s="328" t="s">
        <v>387</v>
      </c>
      <c r="AB61" s="328" t="s">
        <v>387</v>
      </c>
      <c r="AC61" s="328" t="s">
        <v>387</v>
      </c>
      <c r="AD61" s="329" t="s">
        <v>387</v>
      </c>
    </row>
    <row r="62" spans="17:30" x14ac:dyDescent="0.25">
      <c r="W62" s="321">
        <v>25</v>
      </c>
      <c r="X62" s="320" t="s">
        <v>434</v>
      </c>
      <c r="Y62" s="320" t="s">
        <v>438</v>
      </c>
      <c r="Z62" s="320">
        <v>100</v>
      </c>
      <c r="AA62" s="177" t="s">
        <v>387</v>
      </c>
      <c r="AB62" s="177" t="s">
        <v>387</v>
      </c>
      <c r="AC62" s="177" t="s">
        <v>387</v>
      </c>
      <c r="AD62" s="303" t="s">
        <v>387</v>
      </c>
    </row>
    <row r="63" spans="17:30" x14ac:dyDescent="0.25">
      <c r="W63" s="321">
        <v>18.75</v>
      </c>
      <c r="X63" s="177" t="s">
        <v>433</v>
      </c>
      <c r="Y63" s="320" t="s">
        <v>439</v>
      </c>
      <c r="Z63" s="320" t="s">
        <v>438</v>
      </c>
      <c r="AA63" s="320">
        <v>100</v>
      </c>
      <c r="AB63" s="308" t="s">
        <v>387</v>
      </c>
      <c r="AC63" s="308" t="s">
        <v>387</v>
      </c>
      <c r="AD63" s="309" t="s">
        <v>387</v>
      </c>
    </row>
    <row r="64" spans="17:30" x14ac:dyDescent="0.25">
      <c r="W64" s="321">
        <v>12.5</v>
      </c>
      <c r="X64" s="320" t="s">
        <v>425</v>
      </c>
      <c r="Y64" s="74" t="s">
        <v>443</v>
      </c>
      <c r="Z64" s="320" t="s">
        <v>439</v>
      </c>
      <c r="AA64" s="193" t="s">
        <v>438</v>
      </c>
      <c r="AB64" s="193">
        <v>100</v>
      </c>
      <c r="AC64" s="193">
        <v>100</v>
      </c>
      <c r="AD64" s="309" t="s">
        <v>387</v>
      </c>
    </row>
    <row r="65" spans="23:31" x14ac:dyDescent="0.25">
      <c r="W65" s="302">
        <v>10</v>
      </c>
      <c r="X65" s="177" t="s">
        <v>379</v>
      </c>
      <c r="Y65" s="74" t="s">
        <v>440</v>
      </c>
      <c r="Z65" s="74" t="s">
        <v>443</v>
      </c>
      <c r="AA65" s="320" t="s">
        <v>442</v>
      </c>
      <c r="AB65" s="320" t="s">
        <v>438</v>
      </c>
      <c r="AC65" s="320" t="s">
        <v>438</v>
      </c>
      <c r="AD65" s="322">
        <v>100</v>
      </c>
    </row>
    <row r="66" spans="23:31" x14ac:dyDescent="0.25">
      <c r="W66" s="302">
        <v>5</v>
      </c>
      <c r="X66" s="177" t="s">
        <v>380</v>
      </c>
      <c r="Y66" s="177" t="s">
        <v>387</v>
      </c>
      <c r="Z66" s="74" t="s">
        <v>440</v>
      </c>
      <c r="AA66" s="74" t="s">
        <v>443</v>
      </c>
      <c r="AB66" s="320" t="s">
        <v>444</v>
      </c>
      <c r="AC66" s="320" t="s">
        <v>446</v>
      </c>
      <c r="AD66" s="322" t="s">
        <v>447</v>
      </c>
    </row>
    <row r="67" spans="23:31" x14ac:dyDescent="0.25">
      <c r="W67" s="302" t="s">
        <v>412</v>
      </c>
      <c r="X67" s="177" t="s">
        <v>381</v>
      </c>
      <c r="Y67" s="177" t="s">
        <v>387</v>
      </c>
      <c r="Z67" s="177"/>
      <c r="AA67" s="74" t="s">
        <v>440</v>
      </c>
      <c r="AB67" s="74" t="s">
        <v>445</v>
      </c>
      <c r="AC67" s="74" t="s">
        <v>445</v>
      </c>
      <c r="AD67" s="322" t="s">
        <v>439</v>
      </c>
    </row>
    <row r="68" spans="23:31" x14ac:dyDescent="0.25">
      <c r="W68" s="302" t="s">
        <v>413</v>
      </c>
      <c r="X68" s="177" t="s">
        <v>382</v>
      </c>
      <c r="Y68" s="177" t="s">
        <v>387</v>
      </c>
      <c r="Z68" s="177"/>
      <c r="AA68" s="7"/>
      <c r="AB68" s="74" t="s">
        <v>440</v>
      </c>
      <c r="AC68" s="74" t="s">
        <v>440</v>
      </c>
      <c r="AD68" s="326" t="s">
        <v>445</v>
      </c>
    </row>
    <row r="69" spans="23:31" x14ac:dyDescent="0.25">
      <c r="W69" s="302" t="s">
        <v>375</v>
      </c>
      <c r="X69" s="177" t="s">
        <v>383</v>
      </c>
      <c r="Y69" s="177" t="s">
        <v>387</v>
      </c>
      <c r="Z69" s="177"/>
      <c r="AA69" s="7"/>
      <c r="AB69" s="7"/>
      <c r="AC69" s="74"/>
      <c r="AD69" s="326" t="s">
        <v>440</v>
      </c>
    </row>
    <row r="70" spans="23:31" ht="15.75" thickBot="1" x14ac:dyDescent="0.3">
      <c r="W70" s="304" t="s">
        <v>378</v>
      </c>
      <c r="X70" s="305" t="s">
        <v>386</v>
      </c>
      <c r="Y70" s="305" t="s">
        <v>441</v>
      </c>
      <c r="Z70" s="305" t="s">
        <v>441</v>
      </c>
      <c r="AA70" s="305" t="s">
        <v>441</v>
      </c>
      <c r="AB70" s="305" t="s">
        <v>441</v>
      </c>
      <c r="AC70" s="305" t="s">
        <v>441</v>
      </c>
      <c r="AD70" s="327" t="s">
        <v>441</v>
      </c>
    </row>
    <row r="71" spans="23:31" x14ac:dyDescent="0.25">
      <c r="W71" s="300"/>
      <c r="X71" s="300" t="s">
        <v>184</v>
      </c>
      <c r="Y71" s="300" t="s">
        <v>184</v>
      </c>
      <c r="Z71" s="300" t="s">
        <v>184</v>
      </c>
      <c r="AA71" s="165" t="s">
        <v>184</v>
      </c>
      <c r="AB71" s="300"/>
    </row>
    <row r="72" spans="23:31" ht="15.75" thickBot="1" x14ac:dyDescent="0.3">
      <c r="W72" s="300" t="s">
        <v>184</v>
      </c>
      <c r="X72" s="300"/>
      <c r="Y72" s="300"/>
      <c r="Z72" s="300"/>
      <c r="AA72" s="165"/>
      <c r="AB72" s="300"/>
    </row>
    <row r="73" spans="23:31" x14ac:dyDescent="0.25">
      <c r="W73" s="330"/>
      <c r="X73" s="429" t="s">
        <v>448</v>
      </c>
      <c r="Y73" s="426" t="s">
        <v>451</v>
      </c>
      <c r="Z73" s="427"/>
      <c r="AA73" s="427"/>
      <c r="AB73" s="427"/>
      <c r="AC73" s="427"/>
      <c r="AD73" s="428"/>
      <c r="AE73" s="344" t="s">
        <v>449</v>
      </c>
    </row>
    <row r="74" spans="23:31" ht="15.75" thickBot="1" x14ac:dyDescent="0.3">
      <c r="X74" s="430"/>
      <c r="Y74" s="338" t="s">
        <v>419</v>
      </c>
      <c r="Z74" s="184" t="s">
        <v>420</v>
      </c>
      <c r="AA74" s="184" t="s">
        <v>421</v>
      </c>
      <c r="AB74" s="184" t="s">
        <v>422</v>
      </c>
      <c r="AC74" s="184" t="s">
        <v>436</v>
      </c>
      <c r="AD74" s="343" t="s">
        <v>437</v>
      </c>
      <c r="AE74" s="335" t="s">
        <v>450</v>
      </c>
    </row>
    <row r="75" spans="23:31" x14ac:dyDescent="0.25">
      <c r="W75" s="300" t="s">
        <v>184</v>
      </c>
      <c r="X75" s="332" t="s">
        <v>452</v>
      </c>
      <c r="Y75" s="331"/>
      <c r="Z75" s="187" t="s">
        <v>184</v>
      </c>
      <c r="AA75" s="196"/>
      <c r="AB75" s="187"/>
      <c r="AC75" s="196"/>
      <c r="AD75" s="196"/>
      <c r="AE75" s="337"/>
    </row>
    <row r="76" spans="23:31" ht="15.75" thickBot="1" x14ac:dyDescent="0.3">
      <c r="W76" s="165"/>
      <c r="X76" s="333" t="s">
        <v>453</v>
      </c>
      <c r="Y76" s="323"/>
      <c r="Z76" s="195"/>
      <c r="AA76" s="195"/>
      <c r="AB76" s="195" t="s">
        <v>466</v>
      </c>
      <c r="AC76" s="195"/>
      <c r="AD76" s="195" t="s">
        <v>468</v>
      </c>
      <c r="AE76" s="339" t="s">
        <v>470</v>
      </c>
    </row>
    <row r="77" spans="23:31" x14ac:dyDescent="0.25">
      <c r="X77" s="332" t="s">
        <v>454</v>
      </c>
      <c r="Y77" s="319"/>
      <c r="Z77" s="196"/>
      <c r="AA77" s="196" t="s">
        <v>184</v>
      </c>
      <c r="AB77" s="196"/>
      <c r="AC77" s="196"/>
      <c r="AD77" s="196"/>
      <c r="AE77" s="337"/>
    </row>
    <row r="78" spans="23:31" x14ac:dyDescent="0.25">
      <c r="X78" s="334" t="s">
        <v>455</v>
      </c>
      <c r="Y78" s="324"/>
      <c r="Z78" s="320"/>
      <c r="AA78" s="320"/>
      <c r="AB78" s="301" t="s">
        <v>465</v>
      </c>
      <c r="AC78" s="320"/>
      <c r="AD78" s="320"/>
      <c r="AE78" s="322" t="s">
        <v>470</v>
      </c>
    </row>
    <row r="79" spans="23:31" ht="15.75" thickBot="1" x14ac:dyDescent="0.3">
      <c r="X79" s="335" t="s">
        <v>456</v>
      </c>
      <c r="Y79" s="338"/>
      <c r="Z79" s="184"/>
      <c r="AA79" s="184"/>
      <c r="AB79" s="184"/>
      <c r="AC79" s="184" t="s">
        <v>467</v>
      </c>
      <c r="AD79" s="184" t="s">
        <v>469</v>
      </c>
      <c r="AE79" s="185"/>
    </row>
    <row r="80" spans="23:31" x14ac:dyDescent="0.25">
      <c r="X80" s="336" t="s">
        <v>457</v>
      </c>
      <c r="Y80" s="340"/>
      <c r="Z80" s="193"/>
      <c r="AA80" s="193"/>
      <c r="AB80" s="193"/>
      <c r="AC80" s="193"/>
      <c r="AD80" s="193"/>
      <c r="AE80" s="241"/>
    </row>
    <row r="81" spans="24:31" x14ac:dyDescent="0.25">
      <c r="X81" s="334" t="s">
        <v>455</v>
      </c>
      <c r="Y81" s="324"/>
      <c r="Z81" s="320"/>
      <c r="AA81" s="320" t="s">
        <v>466</v>
      </c>
      <c r="AB81" s="320"/>
      <c r="AC81" s="320"/>
      <c r="AD81" s="320"/>
      <c r="AE81" s="322" t="s">
        <v>468</v>
      </c>
    </row>
    <row r="82" spans="24:31" ht="15.75" thickBot="1" x14ac:dyDescent="0.3">
      <c r="X82" s="333" t="s">
        <v>456</v>
      </c>
      <c r="Y82" s="323"/>
      <c r="Z82" s="195"/>
      <c r="AA82" s="195"/>
      <c r="AB82" s="195"/>
      <c r="AC82" s="195" t="s">
        <v>467</v>
      </c>
      <c r="AD82" s="195" t="s">
        <v>469</v>
      </c>
      <c r="AE82" s="339"/>
    </row>
    <row r="83" spans="24:31" x14ac:dyDescent="0.25">
      <c r="X83" s="332" t="s">
        <v>458</v>
      </c>
      <c r="Y83" s="319"/>
      <c r="Z83" s="196"/>
      <c r="AA83" s="196"/>
      <c r="AB83" s="196"/>
      <c r="AC83" s="196"/>
      <c r="AD83" s="196"/>
      <c r="AE83" s="337"/>
    </row>
    <row r="84" spans="24:31" x14ac:dyDescent="0.25">
      <c r="X84" s="334" t="s">
        <v>455</v>
      </c>
      <c r="Y84" s="324"/>
      <c r="Z84" s="320" t="s">
        <v>462</v>
      </c>
      <c r="AA84" s="320"/>
      <c r="AB84" s="320"/>
      <c r="AC84" s="320"/>
      <c r="AD84" s="320"/>
      <c r="AE84" s="322" t="s">
        <v>472</v>
      </c>
    </row>
    <row r="85" spans="24:31" ht="15.75" thickBot="1" x14ac:dyDescent="0.3">
      <c r="X85" s="335" t="s">
        <v>456</v>
      </c>
      <c r="Y85" s="338"/>
      <c r="Z85" s="184"/>
      <c r="AA85" s="341" t="s">
        <v>465</v>
      </c>
      <c r="AB85" s="184"/>
      <c r="AC85" s="184"/>
      <c r="AD85" s="184" t="s">
        <v>470</v>
      </c>
      <c r="AE85" s="185"/>
    </row>
    <row r="86" spans="24:31" x14ac:dyDescent="0.25">
      <c r="X86" s="336" t="s">
        <v>459</v>
      </c>
      <c r="Y86" s="340"/>
      <c r="Z86" s="193"/>
      <c r="AA86" s="193"/>
      <c r="AB86" s="193"/>
      <c r="AC86" s="193"/>
      <c r="AD86" s="193"/>
      <c r="AE86" s="241"/>
    </row>
    <row r="87" spans="24:31" x14ac:dyDescent="0.25">
      <c r="X87" s="334" t="s">
        <v>455</v>
      </c>
      <c r="Y87" s="324" t="s">
        <v>461</v>
      </c>
      <c r="Z87" s="320"/>
      <c r="AA87" s="320"/>
      <c r="AB87" s="320"/>
      <c r="AC87" s="320"/>
      <c r="AD87" s="320" t="s">
        <v>470</v>
      </c>
      <c r="AE87" s="322"/>
    </row>
    <row r="88" spans="24:31" x14ac:dyDescent="0.25">
      <c r="X88" s="334" t="s">
        <v>456</v>
      </c>
      <c r="Y88" s="324"/>
      <c r="Z88" s="342" t="s">
        <v>464</v>
      </c>
      <c r="AA88" s="320"/>
      <c r="AB88" s="320"/>
      <c r="AC88" s="320"/>
      <c r="AD88" s="320"/>
      <c r="AE88" s="322" t="s">
        <v>473</v>
      </c>
    </row>
    <row r="89" spans="24:31" ht="15.75" thickBot="1" x14ac:dyDescent="0.3">
      <c r="X89" s="335" t="s">
        <v>460</v>
      </c>
      <c r="Y89" s="338"/>
      <c r="Z89" s="184"/>
      <c r="AA89" s="184" t="s">
        <v>463</v>
      </c>
      <c r="AB89" s="184"/>
      <c r="AC89" s="184"/>
      <c r="AD89" s="184" t="s">
        <v>471</v>
      </c>
      <c r="AE89" s="185"/>
    </row>
  </sheetData>
  <mergeCells count="23">
    <mergeCell ref="W59:X59"/>
    <mergeCell ref="Y59:AD59"/>
    <mergeCell ref="Y73:AD73"/>
    <mergeCell ref="X73:X74"/>
    <mergeCell ref="B25:C25"/>
    <mergeCell ref="R31:T31"/>
    <mergeCell ref="W46:X46"/>
    <mergeCell ref="Y46:AB46"/>
    <mergeCell ref="S47:T47"/>
    <mergeCell ref="S49:T50"/>
    <mergeCell ref="S46:T46"/>
    <mergeCell ref="S48:T48"/>
    <mergeCell ref="B13:B14"/>
    <mergeCell ref="B21:C21"/>
    <mergeCell ref="B22:C22"/>
    <mergeCell ref="B23:C23"/>
    <mergeCell ref="B24:C24"/>
    <mergeCell ref="L21:L23"/>
    <mergeCell ref="M21:P22"/>
    <mergeCell ref="S23:S24"/>
    <mergeCell ref="T23:T24"/>
    <mergeCell ref="S22:T22"/>
    <mergeCell ref="R22:R2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7" zoomScaleNormal="100" workbookViewId="0">
      <selection activeCell="P33" sqref="P33"/>
    </sheetView>
  </sheetViews>
  <sheetFormatPr baseColWidth="10" defaultColWidth="9.140625" defaultRowHeight="15" x14ac:dyDescent="0.25"/>
  <cols>
    <col min="1" max="7" width="7.7109375" style="1" customWidth="1"/>
    <col min="8" max="8" width="8.42578125" style="1" customWidth="1"/>
    <col min="9" max="9" width="7.7109375" style="1" customWidth="1"/>
    <col min="10" max="10" width="7.4257812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tr">
        <f>datos!G35</f>
        <v>4 + 099</v>
      </c>
      <c r="H5" s="537" t="s">
        <v>5</v>
      </c>
      <c r="I5" s="537"/>
      <c r="J5" s="48" t="str">
        <f>datos!H35</f>
        <v>4 + 139</v>
      </c>
      <c r="K5" s="525">
        <f>8*40</f>
        <v>320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548" t="s">
        <v>124</v>
      </c>
      <c r="B10" s="549"/>
      <c r="C10" s="549"/>
      <c r="D10" s="549"/>
      <c r="E10" s="550"/>
      <c r="F10" s="59" t="s">
        <v>122</v>
      </c>
      <c r="G10" s="45" t="s">
        <v>71</v>
      </c>
      <c r="H10" s="45">
        <v>0.55000000000000004</v>
      </c>
      <c r="I10" s="45">
        <v>7.5</v>
      </c>
      <c r="J10" s="45"/>
      <c r="K10" s="493">
        <f>H10*I10</f>
        <v>4.125</v>
      </c>
      <c r="L10" s="493"/>
      <c r="M10" s="493"/>
    </row>
    <row r="11" spans="1:13" ht="13.35" customHeight="1" x14ac:dyDescent="0.25">
      <c r="A11" s="548" t="s">
        <v>124</v>
      </c>
      <c r="B11" s="549"/>
      <c r="C11" s="549"/>
      <c r="D11" s="549"/>
      <c r="E11" s="550"/>
      <c r="F11" s="59" t="s">
        <v>122</v>
      </c>
      <c r="G11" s="45" t="s">
        <v>71</v>
      </c>
      <c r="H11" s="45">
        <v>1.1000000000000001</v>
      </c>
      <c r="I11" s="45">
        <v>1.1000000000000001</v>
      </c>
      <c r="J11" s="45"/>
      <c r="K11" s="493">
        <f>H11*I11</f>
        <v>1.2100000000000002</v>
      </c>
      <c r="L11" s="493"/>
      <c r="M11" s="493"/>
    </row>
    <row r="12" spans="1:13" ht="13.35" customHeight="1" x14ac:dyDescent="0.25">
      <c r="A12" s="583" t="s">
        <v>107</v>
      </c>
      <c r="B12" s="584"/>
      <c r="C12" s="584"/>
      <c r="D12" s="584"/>
      <c r="E12" s="585"/>
      <c r="F12" s="70" t="s">
        <v>122</v>
      </c>
      <c r="G12" s="41" t="s">
        <v>72</v>
      </c>
      <c r="H12" s="41">
        <v>2.4</v>
      </c>
      <c r="I12" s="41">
        <v>8</v>
      </c>
      <c r="J12" s="45"/>
      <c r="K12" s="493">
        <f>H12*I12</f>
        <v>19.2</v>
      </c>
      <c r="L12" s="493"/>
      <c r="M12" s="493"/>
    </row>
    <row r="13" spans="1:13" ht="13.35" customHeight="1" x14ac:dyDescent="0.25">
      <c r="A13" s="586" t="s">
        <v>90</v>
      </c>
      <c r="B13" s="587"/>
      <c r="C13" s="587"/>
      <c r="D13" s="587"/>
      <c r="E13" s="588"/>
      <c r="F13" s="70" t="s">
        <v>71</v>
      </c>
      <c r="G13" s="45" t="s">
        <v>72</v>
      </c>
      <c r="H13" s="45">
        <v>16</v>
      </c>
      <c r="I13" s="41">
        <v>0.5</v>
      </c>
      <c r="J13" s="45"/>
      <c r="K13" s="493">
        <f>H13*I13</f>
        <v>8</v>
      </c>
      <c r="L13" s="493"/>
      <c r="M13" s="493"/>
    </row>
    <row r="14" spans="1:13" ht="13.35" customHeight="1" x14ac:dyDescent="0.25">
      <c r="A14" s="552" t="s">
        <v>325</v>
      </c>
      <c r="B14" s="488"/>
      <c r="C14" s="488"/>
      <c r="D14" s="488"/>
      <c r="E14" s="488"/>
      <c r="F14" s="70" t="s">
        <v>122</v>
      </c>
      <c r="G14" s="45" t="s">
        <v>94</v>
      </c>
      <c r="H14" s="45">
        <v>5.7</v>
      </c>
      <c r="I14" s="155">
        <v>0.3</v>
      </c>
      <c r="J14" s="45"/>
      <c r="K14" s="493">
        <f>H14*I14</f>
        <v>1.71</v>
      </c>
      <c r="L14" s="493"/>
      <c r="M14" s="493"/>
    </row>
    <row r="15" spans="1:13" ht="13.35" customHeight="1" x14ac:dyDescent="0.25">
      <c r="A15" s="494" t="s">
        <v>97</v>
      </c>
      <c r="B15" s="494"/>
      <c r="C15" s="494"/>
      <c r="D15" s="494"/>
      <c r="E15" s="494"/>
      <c r="F15" s="494"/>
      <c r="G15" s="494"/>
      <c r="H15" s="494"/>
      <c r="I15" s="494"/>
      <c r="J15" s="494"/>
      <c r="K15" s="494"/>
      <c r="L15" s="494"/>
      <c r="M15" s="494"/>
    </row>
    <row r="16" spans="1:13" ht="24.75" customHeight="1" x14ac:dyDescent="0.25">
      <c r="A16" s="502" t="s">
        <v>8</v>
      </c>
      <c r="B16" s="502"/>
      <c r="C16" s="502"/>
      <c r="D16" s="502"/>
      <c r="E16" s="502"/>
      <c r="F16" s="10" t="s">
        <v>24</v>
      </c>
      <c r="G16" s="11" t="s">
        <v>9</v>
      </c>
      <c r="H16" s="13" t="s">
        <v>20</v>
      </c>
      <c r="I16" s="12" t="s">
        <v>10</v>
      </c>
      <c r="J16" s="13" t="s">
        <v>11</v>
      </c>
      <c r="K16" s="509" t="s">
        <v>101</v>
      </c>
      <c r="L16" s="509"/>
      <c r="M16" s="10" t="s">
        <v>77</v>
      </c>
    </row>
    <row r="17" spans="1:13" ht="13.35" customHeight="1" x14ac:dyDescent="0.25">
      <c r="A17" s="488" t="s">
        <v>88</v>
      </c>
      <c r="B17" s="488"/>
      <c r="C17" s="488"/>
      <c r="D17" s="488"/>
      <c r="E17" s="488"/>
      <c r="F17" s="45" t="s">
        <v>73</v>
      </c>
      <c r="G17" s="45" t="s">
        <v>71</v>
      </c>
      <c r="H17" s="45">
        <f>SUM(K10:M11)</f>
        <v>5.335</v>
      </c>
      <c r="I17" s="43">
        <f>H17*100/$K$5</f>
        <v>1.6671875</v>
      </c>
      <c r="J17" s="45">
        <v>13</v>
      </c>
      <c r="K17" s="524">
        <f>SUM(J17:J22)</f>
        <v>39</v>
      </c>
      <c r="L17" s="524"/>
      <c r="M17" s="523">
        <v>5</v>
      </c>
    </row>
    <row r="18" spans="1:13" ht="13.35" customHeight="1" x14ac:dyDescent="0.25">
      <c r="A18" s="583" t="s">
        <v>107</v>
      </c>
      <c r="B18" s="584"/>
      <c r="C18" s="584"/>
      <c r="D18" s="584"/>
      <c r="E18" s="585"/>
      <c r="F18" s="70" t="s">
        <v>122</v>
      </c>
      <c r="G18" s="139" t="s">
        <v>72</v>
      </c>
      <c r="H18" s="93">
        <f>K12</f>
        <v>19.2</v>
      </c>
      <c r="I18" s="140">
        <f>H18*100/$K$5</f>
        <v>6</v>
      </c>
      <c r="J18" s="45">
        <v>3</v>
      </c>
      <c r="K18" s="524"/>
      <c r="L18" s="524"/>
      <c r="M18" s="523"/>
    </row>
    <row r="19" spans="1:13" ht="13.35" customHeight="1" x14ac:dyDescent="0.25">
      <c r="A19" s="586" t="s">
        <v>90</v>
      </c>
      <c r="B19" s="587"/>
      <c r="C19" s="587"/>
      <c r="D19" s="587"/>
      <c r="E19" s="588"/>
      <c r="F19" s="70" t="s">
        <v>71</v>
      </c>
      <c r="G19" s="148" t="s">
        <v>72</v>
      </c>
      <c r="H19" s="148">
        <f>K13</f>
        <v>8</v>
      </c>
      <c r="I19" s="140">
        <f>H19*100/$K$5</f>
        <v>2.5</v>
      </c>
      <c r="J19" s="45">
        <v>14</v>
      </c>
      <c r="K19" s="524"/>
      <c r="L19" s="524"/>
      <c r="M19" s="523"/>
    </row>
    <row r="20" spans="1:13" ht="13.35" customHeight="1" x14ac:dyDescent="0.25">
      <c r="A20" s="552" t="s">
        <v>325</v>
      </c>
      <c r="B20" s="488"/>
      <c r="C20" s="488"/>
      <c r="D20" s="488"/>
      <c r="E20" s="488"/>
      <c r="F20" s="70" t="s">
        <v>122</v>
      </c>
      <c r="G20" s="148" t="s">
        <v>94</v>
      </c>
      <c r="H20" s="148">
        <f>K14</f>
        <v>1.71</v>
      </c>
      <c r="I20" s="140">
        <f>H20*100/$K$5</f>
        <v>0.53437500000000004</v>
      </c>
      <c r="J20" s="45">
        <v>9</v>
      </c>
      <c r="K20" s="524"/>
      <c r="L20" s="524"/>
      <c r="M20" s="523"/>
    </row>
    <row r="21" spans="1:13" ht="13.35" customHeight="1" x14ac:dyDescent="0.25">
      <c r="A21" s="548"/>
      <c r="B21" s="549"/>
      <c r="C21" s="549"/>
      <c r="D21" s="549"/>
      <c r="E21" s="550"/>
      <c r="F21" s="148"/>
      <c r="G21" s="148"/>
      <c r="H21" s="45"/>
      <c r="I21" s="43"/>
      <c r="J21" s="45"/>
      <c r="K21" s="524"/>
      <c r="L21" s="524"/>
      <c r="M21" s="523"/>
    </row>
    <row r="22" spans="1:13" ht="13.35" customHeight="1" x14ac:dyDescent="0.25">
      <c r="A22" s="488"/>
      <c r="B22" s="488"/>
      <c r="C22" s="488"/>
      <c r="D22" s="488"/>
      <c r="E22" s="488"/>
      <c r="F22" s="45"/>
      <c r="G22" s="45"/>
      <c r="H22" s="45"/>
      <c r="I22" s="43"/>
      <c r="J22" s="45"/>
      <c r="K22" s="50" t="s">
        <v>71</v>
      </c>
      <c r="L22" s="492">
        <f>1+(9/98)*(100-MAX(J17:J22))</f>
        <v>8.8979591836734695</v>
      </c>
      <c r="M22" s="492"/>
    </row>
    <row r="23" spans="1:13" ht="14.45" customHeight="1" x14ac:dyDescent="0.25">
      <c r="A23" s="494" t="s">
        <v>12</v>
      </c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</row>
    <row r="24" spans="1:13" ht="13.9" customHeight="1" x14ac:dyDescent="0.25">
      <c r="A24" s="495" t="s">
        <v>75</v>
      </c>
      <c r="B24" s="495"/>
      <c r="C24" s="495"/>
      <c r="D24" s="495"/>
      <c r="E24" s="495"/>
      <c r="F24" s="495"/>
      <c r="G24" s="495"/>
      <c r="H24" s="495"/>
      <c r="I24" s="495"/>
      <c r="J24" s="58" t="s">
        <v>102</v>
      </c>
      <c r="K24" s="46" t="s">
        <v>13</v>
      </c>
      <c r="L24" s="494" t="s">
        <v>15</v>
      </c>
      <c r="M24" s="494"/>
    </row>
    <row r="25" spans="1:13" ht="13.9" customHeight="1" x14ac:dyDescent="0.25">
      <c r="A25" s="47">
        <v>14</v>
      </c>
      <c r="B25" s="47">
        <v>13</v>
      </c>
      <c r="C25" s="47">
        <v>9</v>
      </c>
      <c r="D25" s="47">
        <v>3</v>
      </c>
      <c r="E25" s="47"/>
      <c r="F25" s="47"/>
      <c r="G25" s="7"/>
      <c r="H25" s="47"/>
      <c r="I25" s="7"/>
      <c r="J25" s="8">
        <f>SUM(A25:H25)</f>
        <v>39</v>
      </c>
      <c r="K25" s="46">
        <f>M17</f>
        <v>5</v>
      </c>
      <c r="L25" s="494">
        <v>16</v>
      </c>
      <c r="M25" s="494"/>
    </row>
    <row r="26" spans="1:13" ht="13.9" customHeight="1" x14ac:dyDescent="0.25">
      <c r="A26" s="47">
        <f>B25</f>
        <v>13</v>
      </c>
      <c r="B26" s="47">
        <f>C25</f>
        <v>9</v>
      </c>
      <c r="C26" s="47">
        <f>D25</f>
        <v>3</v>
      </c>
      <c r="D26" s="47">
        <v>2</v>
      </c>
      <c r="E26" s="47"/>
      <c r="F26" s="47"/>
      <c r="G26" s="47"/>
      <c r="H26" s="47"/>
      <c r="I26" s="7"/>
      <c r="J26" s="8">
        <f>SUM(A26:H26)</f>
        <v>27</v>
      </c>
      <c r="K26" s="46">
        <f>K25-1</f>
        <v>4</v>
      </c>
      <c r="L26" s="494">
        <v>10</v>
      </c>
      <c r="M26" s="494"/>
    </row>
    <row r="27" spans="1:13" ht="13.9" customHeight="1" x14ac:dyDescent="0.25">
      <c r="A27" s="47">
        <f>B26</f>
        <v>9</v>
      </c>
      <c r="B27" s="47">
        <f t="shared" ref="B27:C29" si="0">C26</f>
        <v>3</v>
      </c>
      <c r="C27" s="47">
        <f t="shared" si="0"/>
        <v>2</v>
      </c>
      <c r="D27" s="47">
        <v>2</v>
      </c>
      <c r="E27" s="47"/>
      <c r="F27" s="47"/>
      <c r="G27" s="47"/>
      <c r="H27" s="47"/>
      <c r="I27" s="7"/>
      <c r="J27" s="8">
        <f>SUM(A27:H27)</f>
        <v>16</v>
      </c>
      <c r="K27" s="46">
        <f>K26-1</f>
        <v>3</v>
      </c>
      <c r="L27" s="494">
        <v>0</v>
      </c>
      <c r="M27" s="494"/>
    </row>
    <row r="28" spans="1:13" ht="13.9" customHeight="1" x14ac:dyDescent="0.25">
      <c r="A28" s="47">
        <f>B27</f>
        <v>3</v>
      </c>
      <c r="B28" s="47">
        <f t="shared" si="0"/>
        <v>2</v>
      </c>
      <c r="C28" s="47">
        <f t="shared" si="0"/>
        <v>2</v>
      </c>
      <c r="D28" s="47">
        <v>2</v>
      </c>
      <c r="E28" s="47"/>
      <c r="F28" s="47"/>
      <c r="G28" s="47"/>
      <c r="H28" s="47"/>
      <c r="I28" s="7"/>
      <c r="J28" s="8">
        <f>SUM(A28:H28)</f>
        <v>9</v>
      </c>
      <c r="K28" s="46">
        <f>K27-1</f>
        <v>2</v>
      </c>
      <c r="L28" s="494">
        <v>0</v>
      </c>
      <c r="M28" s="494"/>
    </row>
    <row r="29" spans="1:13" ht="13.9" customHeight="1" x14ac:dyDescent="0.25">
      <c r="A29" s="47">
        <f>B28</f>
        <v>2</v>
      </c>
      <c r="B29" s="47">
        <f t="shared" si="0"/>
        <v>2</v>
      </c>
      <c r="C29" s="47">
        <f t="shared" si="0"/>
        <v>2</v>
      </c>
      <c r="D29" s="47">
        <v>2</v>
      </c>
      <c r="E29" s="47"/>
      <c r="F29" s="47"/>
      <c r="G29" s="47"/>
      <c r="H29" s="47"/>
      <c r="I29" s="47"/>
      <c r="J29" s="8">
        <f>SUM(A29:H29)</f>
        <v>8</v>
      </c>
      <c r="K29" s="46">
        <f>K28-1</f>
        <v>1</v>
      </c>
      <c r="L29" s="494">
        <v>8</v>
      </c>
      <c r="M29" s="494"/>
    </row>
    <row r="30" spans="1:13" ht="13.15" customHeight="1" thickBot="1" x14ac:dyDescent="0.3">
      <c r="A30" s="580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2"/>
    </row>
    <row r="31" spans="1:13" ht="13.1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545" t="s">
        <v>103</v>
      </c>
      <c r="K31" s="546"/>
      <c r="L31" s="546">
        <f>MAX(L25:M29)</f>
        <v>16</v>
      </c>
      <c r="M31" s="547"/>
    </row>
    <row r="32" spans="1:13" ht="14.4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538" t="s">
        <v>104</v>
      </c>
      <c r="K32" s="494"/>
      <c r="L32" s="494">
        <f>100-L31</f>
        <v>84</v>
      </c>
      <c r="M32" s="539"/>
    </row>
    <row r="33" spans="1:13" ht="14.45" customHeight="1" x14ac:dyDescent="0.25">
      <c r="A33" s="35"/>
      <c r="B33" s="24"/>
      <c r="C33" s="24"/>
      <c r="D33" s="25"/>
      <c r="E33" s="25"/>
      <c r="F33" s="25"/>
      <c r="G33" s="25"/>
      <c r="H33" s="25"/>
      <c r="I33" s="25"/>
      <c r="J33" s="572" t="s">
        <v>105</v>
      </c>
      <c r="K33" s="551"/>
      <c r="L33" s="551"/>
      <c r="M33" s="573"/>
    </row>
    <row r="34" spans="1:13" ht="14.25" customHeight="1" thickBot="1" x14ac:dyDescent="0.3">
      <c r="A34" s="35"/>
      <c r="B34" s="24"/>
      <c r="C34" s="24"/>
      <c r="D34" s="30" t="s">
        <v>0</v>
      </c>
      <c r="E34" s="30"/>
      <c r="F34" s="30"/>
      <c r="G34" s="30"/>
      <c r="H34" s="30"/>
      <c r="I34" s="31"/>
      <c r="J34" s="574" t="s">
        <v>175</v>
      </c>
      <c r="K34" s="575"/>
      <c r="L34" s="575"/>
      <c r="M34" s="576"/>
    </row>
    <row r="35" spans="1:13" ht="14.25" customHeight="1" thickBot="1" x14ac:dyDescent="0.3">
      <c r="A35" s="260"/>
      <c r="B35" s="260"/>
      <c r="C35" s="260"/>
      <c r="D35" s="260"/>
      <c r="E35" s="260"/>
      <c r="F35" s="260"/>
      <c r="G35" s="260"/>
      <c r="H35" s="260"/>
      <c r="I35" s="260"/>
      <c r="J35" s="527"/>
      <c r="K35" s="528"/>
      <c r="L35" s="528"/>
      <c r="M35" s="529"/>
    </row>
    <row r="36" spans="1:13" ht="14.25" customHeight="1" x14ac:dyDescent="0.25">
      <c r="A36" s="260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</row>
    <row r="37" spans="1:13" ht="14.25" customHeight="1" x14ac:dyDescent="0.25">
      <c r="A37" s="260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</row>
    <row r="38" spans="1:13" ht="14.25" customHeight="1" x14ac:dyDescent="0.25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</row>
    <row r="39" spans="1:13" ht="14.25" customHeight="1" x14ac:dyDescent="0.25">
      <c r="A39" s="260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</row>
    <row r="40" spans="1:13" x14ac:dyDescent="0.25">
      <c r="A40" s="260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</row>
    <row r="41" spans="1:13" ht="21.75" customHeight="1" x14ac:dyDescent="0.25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</row>
    <row r="42" spans="1:13" x14ac:dyDescent="0.25">
      <c r="A42" s="261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</row>
  </sheetData>
  <mergeCells count="52">
    <mergeCell ref="J35:M35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0:E10"/>
    <mergeCell ref="K10:M10"/>
    <mergeCell ref="A11:E11"/>
    <mergeCell ref="K11:M11"/>
    <mergeCell ref="A16:E16"/>
    <mergeCell ref="K16:L16"/>
    <mergeCell ref="A15:M15"/>
    <mergeCell ref="A12:E12"/>
    <mergeCell ref="K12:M12"/>
    <mergeCell ref="A13:E13"/>
    <mergeCell ref="K13:M13"/>
    <mergeCell ref="A14:E14"/>
    <mergeCell ref="K14:M14"/>
    <mergeCell ref="L28:M28"/>
    <mergeCell ref="L25:M25"/>
    <mergeCell ref="L26:M26"/>
    <mergeCell ref="L27:M27"/>
    <mergeCell ref="A17:E17"/>
    <mergeCell ref="K17:L21"/>
    <mergeCell ref="M17:M21"/>
    <mergeCell ref="A18:E18"/>
    <mergeCell ref="A19:E19"/>
    <mergeCell ref="A20:E20"/>
    <mergeCell ref="A21:E21"/>
    <mergeCell ref="A22:E22"/>
    <mergeCell ref="L22:M22"/>
    <mergeCell ref="A23:M23"/>
    <mergeCell ref="A24:I24"/>
    <mergeCell ref="L24:M24"/>
    <mergeCell ref="J32:K32"/>
    <mergeCell ref="L32:M32"/>
    <mergeCell ref="J33:M33"/>
    <mergeCell ref="J34:M34"/>
    <mergeCell ref="L29:M29"/>
    <mergeCell ref="A30:M30"/>
    <mergeCell ref="J31:K31"/>
    <mergeCell ref="L31:M31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workbookViewId="0">
      <selection activeCell="N45" sqref="N45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00"/>
      <c r="B3" s="500"/>
      <c r="C3" s="500"/>
      <c r="D3" s="530"/>
      <c r="E3" s="318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tr">
        <f>datos!G36</f>
        <v>5 + 451</v>
      </c>
      <c r="H5" s="537" t="s">
        <v>5</v>
      </c>
      <c r="I5" s="537"/>
      <c r="J5" s="48" t="str">
        <f>datos!H36</f>
        <v>5 + 491</v>
      </c>
      <c r="K5" s="525">
        <f>8*40</f>
        <v>320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548" t="s">
        <v>124</v>
      </c>
      <c r="B10" s="549"/>
      <c r="C10" s="549"/>
      <c r="D10" s="549"/>
      <c r="E10" s="550"/>
      <c r="F10" s="59" t="s">
        <v>122</v>
      </c>
      <c r="G10" s="45" t="s">
        <v>72</v>
      </c>
      <c r="H10" s="45">
        <v>5</v>
      </c>
      <c r="I10" s="45">
        <v>3.4</v>
      </c>
      <c r="J10" s="45"/>
      <c r="K10" s="493">
        <f t="shared" ref="K10:K18" si="0">H10*I10</f>
        <v>17</v>
      </c>
      <c r="L10" s="493"/>
      <c r="M10" s="493"/>
    </row>
    <row r="11" spans="1:13" ht="13.35" customHeight="1" x14ac:dyDescent="0.25">
      <c r="A11" s="548" t="s">
        <v>124</v>
      </c>
      <c r="B11" s="549"/>
      <c r="C11" s="549"/>
      <c r="D11" s="549"/>
      <c r="E11" s="550"/>
      <c r="F11" s="59" t="s">
        <v>122</v>
      </c>
      <c r="G11" s="45" t="s">
        <v>94</v>
      </c>
      <c r="H11" s="45">
        <v>0.4</v>
      </c>
      <c r="I11" s="45">
        <v>0.3</v>
      </c>
      <c r="J11" s="45"/>
      <c r="K11" s="493">
        <f t="shared" si="0"/>
        <v>0.12</v>
      </c>
      <c r="L11" s="493"/>
      <c r="M11" s="493"/>
    </row>
    <row r="12" spans="1:13" ht="13.35" customHeight="1" x14ac:dyDescent="0.25">
      <c r="A12" s="548" t="s">
        <v>124</v>
      </c>
      <c r="B12" s="549"/>
      <c r="C12" s="549"/>
      <c r="D12" s="549"/>
      <c r="E12" s="550"/>
      <c r="F12" s="59" t="s">
        <v>122</v>
      </c>
      <c r="G12" s="45" t="s">
        <v>94</v>
      </c>
      <c r="H12" s="45">
        <v>1</v>
      </c>
      <c r="I12" s="41">
        <v>1</v>
      </c>
      <c r="J12" s="45"/>
      <c r="K12" s="493">
        <f t="shared" si="0"/>
        <v>1</v>
      </c>
      <c r="L12" s="493"/>
      <c r="M12" s="493"/>
    </row>
    <row r="13" spans="1:13" ht="13.35" customHeight="1" x14ac:dyDescent="0.25">
      <c r="A13" s="548" t="s">
        <v>124</v>
      </c>
      <c r="B13" s="549"/>
      <c r="C13" s="549"/>
      <c r="D13" s="549"/>
      <c r="E13" s="550"/>
      <c r="F13" s="59" t="s">
        <v>122</v>
      </c>
      <c r="G13" s="45" t="s">
        <v>72</v>
      </c>
      <c r="H13" s="47">
        <v>1.4</v>
      </c>
      <c r="I13" s="47">
        <v>1</v>
      </c>
      <c r="J13" s="45"/>
      <c r="K13" s="493">
        <f t="shared" si="0"/>
        <v>1.4</v>
      </c>
      <c r="L13" s="493"/>
      <c r="M13" s="493"/>
    </row>
    <row r="14" spans="1:13" ht="13.35" customHeight="1" x14ac:dyDescent="0.25">
      <c r="A14" s="553" t="s">
        <v>125</v>
      </c>
      <c r="B14" s="553"/>
      <c r="C14" s="553"/>
      <c r="D14" s="553"/>
      <c r="E14" s="553"/>
      <c r="F14" s="70" t="s">
        <v>71</v>
      </c>
      <c r="G14" s="41" t="s">
        <v>72</v>
      </c>
      <c r="H14" s="41">
        <v>17</v>
      </c>
      <c r="I14" s="155">
        <v>0.3</v>
      </c>
      <c r="J14" s="41"/>
      <c r="K14" s="493">
        <f t="shared" si="0"/>
        <v>5.0999999999999996</v>
      </c>
      <c r="L14" s="493"/>
      <c r="M14" s="493"/>
    </row>
    <row r="15" spans="1:13" ht="13.35" customHeight="1" x14ac:dyDescent="0.25">
      <c r="A15" s="553" t="s">
        <v>125</v>
      </c>
      <c r="B15" s="553"/>
      <c r="C15" s="553"/>
      <c r="D15" s="553"/>
      <c r="E15" s="553"/>
      <c r="F15" s="70" t="s">
        <v>71</v>
      </c>
      <c r="G15" s="45" t="s">
        <v>72</v>
      </c>
      <c r="H15" s="45">
        <v>3</v>
      </c>
      <c r="I15" s="155">
        <v>0.3</v>
      </c>
      <c r="J15" s="45"/>
      <c r="K15" s="493">
        <f t="shared" si="0"/>
        <v>0.89999999999999991</v>
      </c>
      <c r="L15" s="493"/>
      <c r="M15" s="493"/>
    </row>
    <row r="16" spans="1:13" ht="13.35" customHeight="1" x14ac:dyDescent="0.25">
      <c r="A16" s="553" t="s">
        <v>90</v>
      </c>
      <c r="B16" s="553"/>
      <c r="C16" s="553"/>
      <c r="D16" s="553"/>
      <c r="E16" s="553"/>
      <c r="F16" s="70" t="s">
        <v>122</v>
      </c>
      <c r="G16" s="142" t="s">
        <v>72</v>
      </c>
      <c r="H16" s="142">
        <v>20</v>
      </c>
      <c r="I16" s="142">
        <v>0.3</v>
      </c>
      <c r="J16" s="142"/>
      <c r="K16" s="493">
        <f t="shared" si="0"/>
        <v>6</v>
      </c>
      <c r="L16" s="493"/>
      <c r="M16" s="493"/>
    </row>
    <row r="17" spans="1:13" ht="13.35" customHeight="1" x14ac:dyDescent="0.25">
      <c r="A17" s="553" t="s">
        <v>90</v>
      </c>
      <c r="B17" s="553"/>
      <c r="C17" s="553"/>
      <c r="D17" s="553"/>
      <c r="E17" s="553"/>
      <c r="F17" s="70" t="s">
        <v>169</v>
      </c>
      <c r="G17" s="142" t="s">
        <v>72</v>
      </c>
      <c r="H17" s="142">
        <v>15</v>
      </c>
      <c r="I17" s="142">
        <v>0.3</v>
      </c>
      <c r="J17" s="142"/>
      <c r="K17" s="493">
        <f t="shared" si="0"/>
        <v>4.5</v>
      </c>
      <c r="L17" s="493"/>
      <c r="M17" s="493"/>
    </row>
    <row r="18" spans="1:13" ht="13.35" customHeight="1" x14ac:dyDescent="0.25">
      <c r="A18" s="548" t="s">
        <v>128</v>
      </c>
      <c r="B18" s="549"/>
      <c r="C18" s="549"/>
      <c r="D18" s="549"/>
      <c r="E18" s="550"/>
      <c r="F18" s="59" t="s">
        <v>122</v>
      </c>
      <c r="G18" s="45" t="s">
        <v>71</v>
      </c>
      <c r="H18" s="45">
        <v>15</v>
      </c>
      <c r="I18" s="41">
        <v>5</v>
      </c>
      <c r="J18" s="45"/>
      <c r="K18" s="493">
        <f t="shared" si="0"/>
        <v>75</v>
      </c>
      <c r="L18" s="493"/>
      <c r="M18" s="493"/>
    </row>
    <row r="19" spans="1:13" ht="13.35" customHeight="1" x14ac:dyDescent="0.25">
      <c r="A19" s="494" t="s">
        <v>97</v>
      </c>
      <c r="B19" s="494"/>
      <c r="C19" s="494"/>
      <c r="D19" s="494"/>
      <c r="E19" s="494"/>
      <c r="F19" s="494"/>
      <c r="G19" s="494"/>
      <c r="H19" s="494"/>
      <c r="I19" s="494"/>
      <c r="J19" s="494"/>
      <c r="K19" s="494"/>
      <c r="L19" s="494"/>
      <c r="M19" s="494"/>
    </row>
    <row r="20" spans="1:13" ht="24.75" customHeight="1" x14ac:dyDescent="0.25">
      <c r="A20" s="502" t="s">
        <v>8</v>
      </c>
      <c r="B20" s="502"/>
      <c r="C20" s="502"/>
      <c r="D20" s="502"/>
      <c r="E20" s="502"/>
      <c r="F20" s="10" t="s">
        <v>24</v>
      </c>
      <c r="G20" s="11" t="s">
        <v>9</v>
      </c>
      <c r="H20" s="13" t="s">
        <v>20</v>
      </c>
      <c r="I20" s="12" t="s">
        <v>10</v>
      </c>
      <c r="J20" s="13" t="s">
        <v>11</v>
      </c>
      <c r="K20" s="509" t="s">
        <v>101</v>
      </c>
      <c r="L20" s="509"/>
      <c r="M20" s="10" t="s">
        <v>77</v>
      </c>
    </row>
    <row r="21" spans="1:13" ht="13.35" customHeight="1" x14ac:dyDescent="0.25">
      <c r="A21" s="488" t="s">
        <v>327</v>
      </c>
      <c r="B21" s="488"/>
      <c r="C21" s="488"/>
      <c r="D21" s="488"/>
      <c r="E21" s="488"/>
      <c r="F21" s="93" t="s">
        <v>73</v>
      </c>
      <c r="G21" s="45" t="s">
        <v>72</v>
      </c>
      <c r="H21" s="45">
        <f>K10+K13</f>
        <v>18.399999999999999</v>
      </c>
      <c r="I21" s="43">
        <f>H21*100/$K$5</f>
        <v>5.7499999999999991</v>
      </c>
      <c r="J21" s="45">
        <v>3</v>
      </c>
      <c r="K21" s="524">
        <f>SUM(J21:J28)</f>
        <v>100</v>
      </c>
      <c r="L21" s="524"/>
      <c r="M21" s="523">
        <v>5</v>
      </c>
    </row>
    <row r="22" spans="1:13" ht="13.35" customHeight="1" x14ac:dyDescent="0.25">
      <c r="A22" s="488" t="s">
        <v>319</v>
      </c>
      <c r="B22" s="488"/>
      <c r="C22" s="488"/>
      <c r="D22" s="488"/>
      <c r="E22" s="488"/>
      <c r="F22" s="148" t="s">
        <v>73</v>
      </c>
      <c r="G22" s="148" t="s">
        <v>94</v>
      </c>
      <c r="H22" s="148">
        <f>SUM(K11,K12,K13)</f>
        <v>2.52</v>
      </c>
      <c r="I22" s="140">
        <f>H22*100/$K$5</f>
        <v>0.78749999999999998</v>
      </c>
      <c r="J22" s="148">
        <v>18</v>
      </c>
      <c r="K22" s="524"/>
      <c r="L22" s="524"/>
      <c r="M22" s="523"/>
    </row>
    <row r="23" spans="1:13" ht="13.35" customHeight="1" x14ac:dyDescent="0.25">
      <c r="A23" s="488" t="s">
        <v>328</v>
      </c>
      <c r="B23" s="488"/>
      <c r="C23" s="488"/>
      <c r="D23" s="488"/>
      <c r="E23" s="488"/>
      <c r="F23" s="93" t="s">
        <v>71</v>
      </c>
      <c r="G23" s="45" t="s">
        <v>72</v>
      </c>
      <c r="H23" s="45">
        <f>SUM(K14:M15)</f>
        <v>6</v>
      </c>
      <c r="I23" s="43">
        <f>H23*100/$K$5</f>
        <v>1.875</v>
      </c>
      <c r="J23" s="142">
        <v>3</v>
      </c>
      <c r="K23" s="524"/>
      <c r="L23" s="524"/>
      <c r="M23" s="523"/>
    </row>
    <row r="24" spans="1:13" ht="13.35" customHeight="1" x14ac:dyDescent="0.25">
      <c r="A24" s="548" t="s">
        <v>315</v>
      </c>
      <c r="B24" s="549"/>
      <c r="C24" s="549"/>
      <c r="D24" s="549"/>
      <c r="E24" s="550"/>
      <c r="F24" s="142" t="s">
        <v>73</v>
      </c>
      <c r="G24" s="142" t="s">
        <v>72</v>
      </c>
      <c r="H24" s="142">
        <f>SUM(K16:M17)</f>
        <v>10.5</v>
      </c>
      <c r="I24" s="140">
        <f>H24*100/$K$5</f>
        <v>3.28125</v>
      </c>
      <c r="J24" s="142">
        <v>26</v>
      </c>
      <c r="K24" s="524"/>
      <c r="L24" s="524"/>
      <c r="M24" s="523"/>
    </row>
    <row r="25" spans="1:13" ht="13.35" customHeight="1" x14ac:dyDescent="0.25">
      <c r="A25" s="548" t="s">
        <v>329</v>
      </c>
      <c r="B25" s="549"/>
      <c r="C25" s="549"/>
      <c r="D25" s="549"/>
      <c r="E25" s="550"/>
      <c r="F25" s="71" t="s">
        <v>122</v>
      </c>
      <c r="G25" s="45" t="s">
        <v>71</v>
      </c>
      <c r="H25" s="45">
        <f>SUM(K18)</f>
        <v>75</v>
      </c>
      <c r="I25" s="140">
        <f>H25*100/$K$5</f>
        <v>23.4375</v>
      </c>
      <c r="J25" s="142">
        <v>50</v>
      </c>
      <c r="K25" s="524"/>
      <c r="L25" s="524"/>
      <c r="M25" s="523"/>
    </row>
    <row r="26" spans="1:13" ht="13.35" customHeight="1" x14ac:dyDescent="0.25">
      <c r="A26" s="488"/>
      <c r="B26" s="488"/>
      <c r="C26" s="488"/>
      <c r="D26" s="488"/>
      <c r="E26" s="488"/>
      <c r="F26" s="45"/>
      <c r="G26" s="45"/>
      <c r="H26" s="45"/>
      <c r="I26" s="43"/>
      <c r="J26" s="142"/>
      <c r="K26" s="524"/>
      <c r="L26" s="524"/>
      <c r="M26" s="523"/>
    </row>
    <row r="27" spans="1:13" ht="13.35" customHeight="1" x14ac:dyDescent="0.25">
      <c r="A27" s="488"/>
      <c r="B27" s="488"/>
      <c r="C27" s="488"/>
      <c r="D27" s="488"/>
      <c r="E27" s="488"/>
      <c r="F27" s="45"/>
      <c r="G27" s="45"/>
      <c r="H27" s="45"/>
      <c r="I27" s="43"/>
      <c r="J27" s="142"/>
      <c r="K27" s="524"/>
      <c r="L27" s="524"/>
      <c r="M27" s="523"/>
    </row>
    <row r="28" spans="1:13" ht="13.35" customHeight="1" x14ac:dyDescent="0.25">
      <c r="A28" s="488"/>
      <c r="B28" s="488"/>
      <c r="C28" s="488"/>
      <c r="D28" s="488"/>
      <c r="E28" s="488"/>
      <c r="F28" s="45"/>
      <c r="G28" s="45"/>
      <c r="H28" s="45"/>
      <c r="I28" s="43"/>
      <c r="J28" s="142"/>
      <c r="K28" s="50" t="s">
        <v>71</v>
      </c>
      <c r="L28" s="492">
        <f>1+(9/98)*(100-MAX(J21:J28))</f>
        <v>5.591836734693878</v>
      </c>
      <c r="M28" s="492"/>
    </row>
    <row r="29" spans="1:13" ht="14.45" customHeight="1" x14ac:dyDescent="0.25">
      <c r="A29" s="494" t="s">
        <v>12</v>
      </c>
      <c r="B29" s="494"/>
      <c r="C29" s="494"/>
      <c r="D29" s="494"/>
      <c r="E29" s="494"/>
      <c r="F29" s="494"/>
      <c r="G29" s="494"/>
      <c r="H29" s="494"/>
      <c r="I29" s="494"/>
      <c r="J29" s="494"/>
      <c r="K29" s="494"/>
      <c r="L29" s="494"/>
      <c r="M29" s="494"/>
    </row>
    <row r="30" spans="1:13" ht="13.9" customHeight="1" x14ac:dyDescent="0.25">
      <c r="A30" s="495" t="s">
        <v>75</v>
      </c>
      <c r="B30" s="495"/>
      <c r="C30" s="495"/>
      <c r="D30" s="495"/>
      <c r="E30" s="495"/>
      <c r="F30" s="495"/>
      <c r="G30" s="495"/>
      <c r="H30" s="495"/>
      <c r="I30" s="495"/>
      <c r="J30" s="58" t="s">
        <v>102</v>
      </c>
      <c r="K30" s="46" t="s">
        <v>13</v>
      </c>
      <c r="L30" s="494" t="s">
        <v>15</v>
      </c>
      <c r="M30" s="494"/>
    </row>
    <row r="31" spans="1:13" ht="13.9" customHeight="1" x14ac:dyDescent="0.25">
      <c r="A31" s="47">
        <v>50</v>
      </c>
      <c r="B31" s="47">
        <v>26</v>
      </c>
      <c r="C31" s="47">
        <v>18</v>
      </c>
      <c r="D31" s="47">
        <v>3</v>
      </c>
      <c r="E31" s="47">
        <v>3</v>
      </c>
      <c r="F31" s="47">
        <v>0</v>
      </c>
      <c r="G31" s="7"/>
      <c r="H31" s="47"/>
      <c r="I31" s="7"/>
      <c r="J31" s="8">
        <f>SUM(A31:H31)</f>
        <v>100</v>
      </c>
      <c r="K31" s="46">
        <f>M21</f>
        <v>5</v>
      </c>
      <c r="L31" s="494">
        <v>52</v>
      </c>
      <c r="M31" s="494"/>
    </row>
    <row r="32" spans="1:13" ht="13.9" customHeight="1" x14ac:dyDescent="0.25">
      <c r="A32" s="47">
        <f>B31</f>
        <v>26</v>
      </c>
      <c r="B32" s="47">
        <f>C31</f>
        <v>18</v>
      </c>
      <c r="C32" s="47">
        <f>D31</f>
        <v>3</v>
      </c>
      <c r="D32" s="47">
        <f>E31</f>
        <v>3</v>
      </c>
      <c r="E32" s="47">
        <v>2</v>
      </c>
      <c r="F32" s="47"/>
      <c r="G32" s="47"/>
      <c r="H32" s="47"/>
      <c r="I32" s="7"/>
      <c r="J32" s="8">
        <f>SUM(A32:H32)</f>
        <v>52</v>
      </c>
      <c r="K32" s="46">
        <f>K31-1</f>
        <v>4</v>
      </c>
      <c r="L32" s="494">
        <v>28</v>
      </c>
      <c r="M32" s="494"/>
    </row>
    <row r="33" spans="1:13" ht="13.9" customHeight="1" x14ac:dyDescent="0.25">
      <c r="A33" s="47">
        <f>B32</f>
        <v>18</v>
      </c>
      <c r="B33" s="47">
        <f t="shared" ref="B33:D35" si="1">C32</f>
        <v>3</v>
      </c>
      <c r="C33" s="47">
        <f t="shared" si="1"/>
        <v>3</v>
      </c>
      <c r="D33" s="47">
        <f t="shared" si="1"/>
        <v>2</v>
      </c>
      <c r="E33" s="47">
        <v>2</v>
      </c>
      <c r="F33" s="47"/>
      <c r="G33" s="47"/>
      <c r="H33" s="47"/>
      <c r="I33" s="7"/>
      <c r="J33" s="8">
        <f>SUM(A33:H33)</f>
        <v>28</v>
      </c>
      <c r="K33" s="46">
        <f>K32-1</f>
        <v>3</v>
      </c>
      <c r="L33" s="494">
        <v>25</v>
      </c>
      <c r="M33" s="494"/>
    </row>
    <row r="34" spans="1:13" ht="13.9" customHeight="1" x14ac:dyDescent="0.25">
      <c r="A34" s="47">
        <f>B33</f>
        <v>3</v>
      </c>
      <c r="B34" s="47">
        <f t="shared" si="1"/>
        <v>3</v>
      </c>
      <c r="C34" s="47">
        <f t="shared" si="1"/>
        <v>2</v>
      </c>
      <c r="D34" s="47">
        <f>E33</f>
        <v>2</v>
      </c>
      <c r="E34" s="47">
        <v>2</v>
      </c>
      <c r="F34" s="47"/>
      <c r="G34" s="47"/>
      <c r="H34" s="47"/>
      <c r="I34" s="7"/>
      <c r="J34" s="8">
        <f>SUM(A34:H34)</f>
        <v>12</v>
      </c>
      <c r="K34" s="46">
        <f>K33-1</f>
        <v>2</v>
      </c>
      <c r="L34" s="494">
        <v>8</v>
      </c>
      <c r="M34" s="494"/>
    </row>
    <row r="35" spans="1:13" ht="13.9" customHeight="1" x14ac:dyDescent="0.25">
      <c r="A35" s="47">
        <f>B34</f>
        <v>3</v>
      </c>
      <c r="B35" s="47">
        <f t="shared" si="1"/>
        <v>2</v>
      </c>
      <c r="C35" s="47">
        <f t="shared" si="1"/>
        <v>2</v>
      </c>
      <c r="D35" s="47">
        <f t="shared" si="1"/>
        <v>2</v>
      </c>
      <c r="E35" s="47">
        <v>2</v>
      </c>
      <c r="F35" s="47"/>
      <c r="G35" s="47"/>
      <c r="H35" s="47"/>
      <c r="I35" s="47"/>
      <c r="J35" s="8">
        <f>SUM(A35:H35)</f>
        <v>11</v>
      </c>
      <c r="K35" s="46">
        <f>K34-1</f>
        <v>1</v>
      </c>
      <c r="L35" s="494">
        <v>12</v>
      </c>
      <c r="M35" s="494"/>
    </row>
    <row r="36" spans="1:13" ht="13.15" customHeight="1" thickBot="1" x14ac:dyDescent="0.3">
      <c r="A36" s="580"/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2"/>
    </row>
    <row r="37" spans="1:13" ht="13.1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545" t="s">
        <v>103</v>
      </c>
      <c r="K37" s="546"/>
      <c r="L37" s="546">
        <f>MAX(L31:M35)</f>
        <v>52</v>
      </c>
      <c r="M37" s="547"/>
    </row>
    <row r="38" spans="1:13" ht="14.4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538" t="s">
        <v>104</v>
      </c>
      <c r="K38" s="494"/>
      <c r="L38" s="494">
        <f>100-L37</f>
        <v>48</v>
      </c>
      <c r="M38" s="539"/>
    </row>
    <row r="39" spans="1:13" ht="14.45" customHeight="1" x14ac:dyDescent="0.25">
      <c r="A39" s="35"/>
      <c r="B39" s="24"/>
      <c r="C39" s="24"/>
      <c r="D39" s="25"/>
      <c r="E39" s="25"/>
      <c r="F39" s="25"/>
      <c r="G39" s="25"/>
      <c r="H39" s="25"/>
      <c r="I39" s="25"/>
      <c r="J39" s="572" t="s">
        <v>105</v>
      </c>
      <c r="K39" s="551"/>
      <c r="L39" s="551"/>
      <c r="M39" s="573"/>
    </row>
    <row r="40" spans="1:13" ht="14.25" customHeight="1" thickBot="1" x14ac:dyDescent="0.3">
      <c r="A40" s="35"/>
      <c r="B40" s="24"/>
      <c r="C40" s="24"/>
      <c r="D40" s="30" t="s">
        <v>0</v>
      </c>
      <c r="E40" s="30"/>
      <c r="F40" s="30"/>
      <c r="G40" s="30"/>
      <c r="H40" s="30"/>
      <c r="I40" s="31"/>
      <c r="J40" s="506" t="s">
        <v>170</v>
      </c>
      <c r="K40" s="507"/>
      <c r="L40" s="507"/>
      <c r="M40" s="508"/>
    </row>
    <row r="41" spans="1:13" ht="14.25" customHeight="1" thickBot="1" x14ac:dyDescent="0.3">
      <c r="A41" s="260"/>
      <c r="B41" s="260"/>
      <c r="C41" s="260"/>
      <c r="D41" s="260"/>
      <c r="E41" s="260"/>
      <c r="F41" s="260"/>
      <c r="G41" s="260"/>
      <c r="H41" s="260"/>
      <c r="I41" s="260"/>
      <c r="J41" s="563"/>
      <c r="K41" s="564"/>
      <c r="L41" s="564"/>
      <c r="M41" s="565"/>
    </row>
    <row r="42" spans="1:13" ht="14.25" customHeight="1" x14ac:dyDescent="0.25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</row>
    <row r="43" spans="1:13" ht="14.25" customHeight="1" x14ac:dyDescent="0.25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</row>
    <row r="44" spans="1:13" ht="14.25" customHeight="1" x14ac:dyDescent="0.25">
      <c r="A44" s="260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5" spans="1:13" ht="14.25" customHeight="1" x14ac:dyDescent="0.25">
      <c r="A45" s="260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</row>
    <row r="46" spans="1:13" ht="14.25" customHeight="1" x14ac:dyDescent="0.25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</row>
    <row r="47" spans="1:13" ht="14.25" customHeight="1" x14ac:dyDescent="0.25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</row>
    <row r="48" spans="1:13" ht="14.25" customHeight="1" x14ac:dyDescent="0.25">
      <c r="A48" s="260"/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</row>
    <row r="49" spans="1:13" ht="14.25" customHeight="1" x14ac:dyDescent="0.25">
      <c r="A49" s="260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</row>
    <row r="50" spans="1:13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ht="21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</sheetData>
  <mergeCells count="62">
    <mergeCell ref="J41:M41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12:E12"/>
    <mergeCell ref="K12:M12"/>
    <mergeCell ref="A15:E15"/>
    <mergeCell ref="A17:E17"/>
    <mergeCell ref="K17:M17"/>
    <mergeCell ref="K15:M15"/>
    <mergeCell ref="A9:E9"/>
    <mergeCell ref="K9:M9"/>
    <mergeCell ref="A10:E10"/>
    <mergeCell ref="K10:M10"/>
    <mergeCell ref="A11:E11"/>
    <mergeCell ref="K11:M11"/>
    <mergeCell ref="A13:E13"/>
    <mergeCell ref="K13:M13"/>
    <mergeCell ref="A14:E14"/>
    <mergeCell ref="K14:M14"/>
    <mergeCell ref="A16:E16"/>
    <mergeCell ref="K16:M16"/>
    <mergeCell ref="A20:E20"/>
    <mergeCell ref="K20:L20"/>
    <mergeCell ref="A19:M19"/>
    <mergeCell ref="A18:E18"/>
    <mergeCell ref="K18:M18"/>
    <mergeCell ref="A21:E21"/>
    <mergeCell ref="K21:L27"/>
    <mergeCell ref="M21:M27"/>
    <mergeCell ref="A23:E23"/>
    <mergeCell ref="A25:E25"/>
    <mergeCell ref="A26:E26"/>
    <mergeCell ref="A27:E27"/>
    <mergeCell ref="A24:E24"/>
    <mergeCell ref="A22:E22"/>
    <mergeCell ref="L34:M34"/>
    <mergeCell ref="A28:E28"/>
    <mergeCell ref="L28:M28"/>
    <mergeCell ref="A29:M29"/>
    <mergeCell ref="A30:I30"/>
    <mergeCell ref="L30:M30"/>
    <mergeCell ref="L31:M31"/>
    <mergeCell ref="L32:M32"/>
    <mergeCell ref="L33:M33"/>
    <mergeCell ref="J38:K38"/>
    <mergeCell ref="L38:M38"/>
    <mergeCell ref="J39:M39"/>
    <mergeCell ref="J40:M40"/>
    <mergeCell ref="L35:M35"/>
    <mergeCell ref="A36:M36"/>
    <mergeCell ref="J37:K37"/>
    <mergeCell ref="L37:M3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7" zoomScaleNormal="100" workbookViewId="0">
      <selection activeCell="O47" sqref="O47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tr">
        <f>datos!G37</f>
        <v>6 + 803</v>
      </c>
      <c r="H5" s="537" t="s">
        <v>5</v>
      </c>
      <c r="I5" s="537"/>
      <c r="J5" s="48" t="str">
        <f>datos!H37</f>
        <v>6 + 843</v>
      </c>
      <c r="K5" s="525">
        <f>8*40</f>
        <v>320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548" t="s">
        <v>93</v>
      </c>
      <c r="B10" s="549"/>
      <c r="C10" s="549"/>
      <c r="D10" s="549"/>
      <c r="E10" s="550"/>
      <c r="F10" s="59" t="s">
        <v>122</v>
      </c>
      <c r="G10" s="41" t="s">
        <v>94</v>
      </c>
      <c r="H10" s="41">
        <v>2.5</v>
      </c>
      <c r="I10" s="41">
        <v>2.6</v>
      </c>
      <c r="J10" s="41">
        <v>0.15</v>
      </c>
      <c r="K10" s="493">
        <f t="shared" ref="K10:K19" si="0">H10*I10</f>
        <v>6.5</v>
      </c>
      <c r="L10" s="493"/>
      <c r="M10" s="493"/>
    </row>
    <row r="11" spans="1:13" ht="12.75" customHeight="1" x14ac:dyDescent="0.25">
      <c r="A11" s="548" t="s">
        <v>93</v>
      </c>
      <c r="B11" s="549"/>
      <c r="C11" s="549"/>
      <c r="D11" s="549"/>
      <c r="E11" s="550"/>
      <c r="F11" s="59" t="s">
        <v>122</v>
      </c>
      <c r="G11" s="45" t="s">
        <v>71</v>
      </c>
      <c r="H11" s="45">
        <v>4.2</v>
      </c>
      <c r="I11" s="45">
        <v>1.6</v>
      </c>
      <c r="J11" s="45">
        <v>0.03</v>
      </c>
      <c r="K11" s="493">
        <f t="shared" si="0"/>
        <v>6.7200000000000006</v>
      </c>
      <c r="L11" s="493"/>
      <c r="M11" s="493"/>
    </row>
    <row r="12" spans="1:13" ht="13.35" customHeight="1" x14ac:dyDescent="0.25">
      <c r="A12" s="553" t="s">
        <v>324</v>
      </c>
      <c r="B12" s="553"/>
      <c r="C12" s="553"/>
      <c r="D12" s="553"/>
      <c r="E12" s="553"/>
      <c r="F12" s="70" t="s">
        <v>71</v>
      </c>
      <c r="G12" s="45" t="s">
        <v>71</v>
      </c>
      <c r="H12" s="45">
        <v>0.9</v>
      </c>
      <c r="I12" s="155">
        <v>0.3</v>
      </c>
      <c r="J12" s="45"/>
      <c r="K12" s="493">
        <f t="shared" si="0"/>
        <v>0.27</v>
      </c>
      <c r="L12" s="493"/>
      <c r="M12" s="493"/>
    </row>
    <row r="13" spans="1:13" ht="13.35" customHeight="1" x14ac:dyDescent="0.25">
      <c r="A13" s="553" t="s">
        <v>324</v>
      </c>
      <c r="B13" s="553"/>
      <c r="C13" s="553"/>
      <c r="D13" s="553"/>
      <c r="E13" s="553"/>
      <c r="F13" s="70" t="s">
        <v>71</v>
      </c>
      <c r="G13" s="45" t="s">
        <v>71</v>
      </c>
      <c r="H13" s="73">
        <v>18</v>
      </c>
      <c r="I13" s="166">
        <v>0.3</v>
      </c>
      <c r="J13" s="45">
        <v>0.1</v>
      </c>
      <c r="K13" s="493">
        <f t="shared" si="0"/>
        <v>5.3999999999999995</v>
      </c>
      <c r="L13" s="493"/>
      <c r="M13" s="493"/>
    </row>
    <row r="14" spans="1:13" ht="13.35" customHeight="1" x14ac:dyDescent="0.25">
      <c r="A14" s="553" t="s">
        <v>324</v>
      </c>
      <c r="B14" s="553"/>
      <c r="C14" s="553"/>
      <c r="D14" s="553"/>
      <c r="E14" s="553"/>
      <c r="F14" s="70" t="s">
        <v>71</v>
      </c>
      <c r="G14" s="45" t="s">
        <v>71</v>
      </c>
      <c r="H14" s="45">
        <v>20</v>
      </c>
      <c r="I14" s="155">
        <v>0.3</v>
      </c>
      <c r="J14" s="45"/>
      <c r="K14" s="493">
        <f t="shared" si="0"/>
        <v>6</v>
      </c>
      <c r="L14" s="493"/>
      <c r="M14" s="493"/>
    </row>
    <row r="15" spans="1:13" ht="13.35" customHeight="1" x14ac:dyDescent="0.25">
      <c r="A15" s="553" t="s">
        <v>121</v>
      </c>
      <c r="B15" s="553"/>
      <c r="C15" s="553"/>
      <c r="D15" s="553"/>
      <c r="E15" s="553"/>
      <c r="F15" s="59" t="s">
        <v>122</v>
      </c>
      <c r="G15" s="45" t="s">
        <v>71</v>
      </c>
      <c r="H15" s="47">
        <v>2</v>
      </c>
      <c r="I15" s="73">
        <v>1.1000000000000001</v>
      </c>
      <c r="J15" s="45"/>
      <c r="K15" s="493">
        <f t="shared" si="0"/>
        <v>2.2000000000000002</v>
      </c>
      <c r="L15" s="493"/>
      <c r="M15" s="493"/>
    </row>
    <row r="16" spans="1:13" ht="13.35" customHeight="1" x14ac:dyDescent="0.25">
      <c r="A16" s="553" t="s">
        <v>121</v>
      </c>
      <c r="B16" s="553"/>
      <c r="C16" s="553"/>
      <c r="D16" s="553"/>
      <c r="E16" s="553"/>
      <c r="F16" s="59" t="s">
        <v>122</v>
      </c>
      <c r="G16" s="45" t="s">
        <v>71</v>
      </c>
      <c r="H16" s="45">
        <v>5</v>
      </c>
      <c r="I16" s="47">
        <v>1.3</v>
      </c>
      <c r="J16" s="45"/>
      <c r="K16" s="493">
        <f t="shared" si="0"/>
        <v>6.5</v>
      </c>
      <c r="L16" s="493"/>
      <c r="M16" s="493"/>
    </row>
    <row r="17" spans="1:13" ht="13.35" customHeight="1" x14ac:dyDescent="0.25">
      <c r="A17" s="553" t="s">
        <v>121</v>
      </c>
      <c r="B17" s="553"/>
      <c r="C17" s="553"/>
      <c r="D17" s="553"/>
      <c r="E17" s="553"/>
      <c r="F17" s="59" t="s">
        <v>122</v>
      </c>
      <c r="G17" s="45" t="s">
        <v>71</v>
      </c>
      <c r="H17" s="45">
        <v>2.6</v>
      </c>
      <c r="I17" s="45">
        <v>0.8</v>
      </c>
      <c r="J17" s="45"/>
      <c r="K17" s="493">
        <f t="shared" si="0"/>
        <v>2.08</v>
      </c>
      <c r="L17" s="493"/>
      <c r="M17" s="493"/>
    </row>
    <row r="18" spans="1:13" ht="13.35" customHeight="1" x14ac:dyDescent="0.25">
      <c r="A18" s="548" t="s">
        <v>124</v>
      </c>
      <c r="B18" s="549"/>
      <c r="C18" s="549"/>
      <c r="D18" s="549"/>
      <c r="E18" s="550"/>
      <c r="F18" s="59" t="s">
        <v>122</v>
      </c>
      <c r="G18" s="45" t="s">
        <v>71</v>
      </c>
      <c r="H18" s="45">
        <v>2.1</v>
      </c>
      <c r="I18" s="45">
        <v>2</v>
      </c>
      <c r="J18" s="45"/>
      <c r="K18" s="493">
        <f t="shared" si="0"/>
        <v>4.2</v>
      </c>
      <c r="L18" s="493"/>
      <c r="M18" s="493"/>
    </row>
    <row r="19" spans="1:13" ht="13.35" customHeight="1" x14ac:dyDescent="0.25">
      <c r="A19" s="548" t="s">
        <v>124</v>
      </c>
      <c r="B19" s="549"/>
      <c r="C19" s="549"/>
      <c r="D19" s="549"/>
      <c r="E19" s="550"/>
      <c r="F19" s="59" t="s">
        <v>122</v>
      </c>
      <c r="G19" s="45" t="s">
        <v>71</v>
      </c>
      <c r="H19" s="45">
        <v>1.3</v>
      </c>
      <c r="I19" s="47">
        <v>1.3</v>
      </c>
      <c r="J19" s="45"/>
      <c r="K19" s="493">
        <f t="shared" si="0"/>
        <v>1.6900000000000002</v>
      </c>
      <c r="L19" s="493"/>
      <c r="M19" s="493"/>
    </row>
    <row r="20" spans="1:13" ht="13.35" customHeight="1" x14ac:dyDescent="0.25">
      <c r="A20" s="488"/>
      <c r="B20" s="488"/>
      <c r="C20" s="488"/>
      <c r="D20" s="488"/>
      <c r="E20" s="488"/>
      <c r="F20" s="45"/>
      <c r="G20" s="45"/>
      <c r="H20" s="45"/>
      <c r="I20" s="45"/>
      <c r="J20" s="45"/>
      <c r="K20" s="493"/>
      <c r="L20" s="493"/>
      <c r="M20" s="493"/>
    </row>
    <row r="21" spans="1:13" ht="13.35" customHeight="1" x14ac:dyDescent="0.25">
      <c r="A21" s="494" t="s">
        <v>97</v>
      </c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</row>
    <row r="22" spans="1:13" ht="24.75" customHeight="1" x14ac:dyDescent="0.25">
      <c r="A22" s="502" t="s">
        <v>8</v>
      </c>
      <c r="B22" s="502"/>
      <c r="C22" s="502"/>
      <c r="D22" s="502"/>
      <c r="E22" s="502"/>
      <c r="F22" s="10" t="s">
        <v>24</v>
      </c>
      <c r="G22" s="11" t="s">
        <v>9</v>
      </c>
      <c r="H22" s="13" t="s">
        <v>20</v>
      </c>
      <c r="I22" s="12" t="s">
        <v>10</v>
      </c>
      <c r="J22" s="13" t="s">
        <v>11</v>
      </c>
      <c r="K22" s="509" t="s">
        <v>101</v>
      </c>
      <c r="L22" s="509"/>
      <c r="M22" s="10" t="s">
        <v>77</v>
      </c>
    </row>
    <row r="23" spans="1:13" ht="13.35" customHeight="1" x14ac:dyDescent="0.25">
      <c r="A23" s="548" t="s">
        <v>330</v>
      </c>
      <c r="B23" s="549"/>
      <c r="C23" s="549"/>
      <c r="D23" s="549"/>
      <c r="E23" s="550"/>
      <c r="F23" s="59" t="s">
        <v>122</v>
      </c>
      <c r="G23" s="45" t="s">
        <v>94</v>
      </c>
      <c r="H23" s="45">
        <f>SUM(K10)</f>
        <v>6.5</v>
      </c>
      <c r="I23" s="43">
        <f>H23*100/$K$5</f>
        <v>2.03125</v>
      </c>
      <c r="J23" s="45">
        <v>18</v>
      </c>
      <c r="K23" s="524">
        <f>SUM(J23:J29)</f>
        <v>81</v>
      </c>
      <c r="L23" s="524"/>
      <c r="M23" s="523">
        <v>5</v>
      </c>
    </row>
    <row r="24" spans="1:13" ht="13.35" customHeight="1" x14ac:dyDescent="0.25">
      <c r="A24" s="548" t="s">
        <v>331</v>
      </c>
      <c r="B24" s="549"/>
      <c r="C24" s="549"/>
      <c r="D24" s="549"/>
      <c r="E24" s="550"/>
      <c r="F24" s="59" t="s">
        <v>169</v>
      </c>
      <c r="G24" s="148" t="s">
        <v>71</v>
      </c>
      <c r="H24" s="148">
        <f>SUM(K11)</f>
        <v>6.7200000000000006</v>
      </c>
      <c r="I24" s="140">
        <f>H24*100/$K$5</f>
        <v>2.1000000000000005</v>
      </c>
      <c r="J24" s="148">
        <v>9</v>
      </c>
      <c r="K24" s="524"/>
      <c r="L24" s="524"/>
      <c r="M24" s="523"/>
    </row>
    <row r="25" spans="1:13" ht="13.35" customHeight="1" x14ac:dyDescent="0.25">
      <c r="A25" s="553" t="s">
        <v>332</v>
      </c>
      <c r="B25" s="553"/>
      <c r="C25" s="553"/>
      <c r="D25" s="553"/>
      <c r="E25" s="553"/>
      <c r="F25" s="70" t="s">
        <v>71</v>
      </c>
      <c r="G25" s="45" t="s">
        <v>71</v>
      </c>
      <c r="H25" s="45">
        <f>SUM(K12:M14)</f>
        <v>11.67</v>
      </c>
      <c r="I25" s="43">
        <f>H25*100/$K$5</f>
        <v>3.6468750000000001</v>
      </c>
      <c r="J25" s="45">
        <v>9</v>
      </c>
      <c r="K25" s="524"/>
      <c r="L25" s="524"/>
      <c r="M25" s="523"/>
    </row>
    <row r="26" spans="1:13" ht="13.35" customHeight="1" x14ac:dyDescent="0.25">
      <c r="A26" s="586" t="s">
        <v>333</v>
      </c>
      <c r="B26" s="587"/>
      <c r="C26" s="587"/>
      <c r="D26" s="587"/>
      <c r="E26" s="588"/>
      <c r="F26" s="59" t="s">
        <v>122</v>
      </c>
      <c r="G26" s="45" t="s">
        <v>71</v>
      </c>
      <c r="H26" s="45">
        <f>SUM(K15:M17)</f>
        <v>10.78</v>
      </c>
      <c r="I26" s="43">
        <f>H26*100/$K$5</f>
        <v>3.3687499999999999</v>
      </c>
      <c r="J26" s="45">
        <v>33</v>
      </c>
      <c r="K26" s="524"/>
      <c r="L26" s="524"/>
      <c r="M26" s="523"/>
    </row>
    <row r="27" spans="1:13" ht="13.35" customHeight="1" x14ac:dyDescent="0.25">
      <c r="A27" s="548" t="s">
        <v>334</v>
      </c>
      <c r="B27" s="549"/>
      <c r="C27" s="549"/>
      <c r="D27" s="549"/>
      <c r="E27" s="550"/>
      <c r="F27" s="59" t="s">
        <v>122</v>
      </c>
      <c r="G27" s="45" t="s">
        <v>71</v>
      </c>
      <c r="H27" s="45">
        <f>SUM(K18:M19)</f>
        <v>5.8900000000000006</v>
      </c>
      <c r="I27" s="43">
        <f>H27*100/$K$5</f>
        <v>1.840625</v>
      </c>
      <c r="J27" s="45">
        <v>12</v>
      </c>
      <c r="K27" s="524"/>
      <c r="L27" s="524"/>
      <c r="M27" s="523"/>
    </row>
    <row r="28" spans="1:13" ht="13.35" customHeight="1" x14ac:dyDescent="0.25">
      <c r="A28" s="586"/>
      <c r="B28" s="587"/>
      <c r="C28" s="587"/>
      <c r="D28" s="587"/>
      <c r="E28" s="588"/>
      <c r="F28" s="70"/>
      <c r="G28" s="45"/>
      <c r="H28" s="45"/>
      <c r="I28" s="43"/>
      <c r="J28" s="45"/>
      <c r="K28" s="524"/>
      <c r="L28" s="524"/>
      <c r="M28" s="523"/>
    </row>
    <row r="29" spans="1:13" ht="13.35" customHeight="1" x14ac:dyDescent="0.25">
      <c r="A29" s="488"/>
      <c r="B29" s="488"/>
      <c r="C29" s="488"/>
      <c r="D29" s="488"/>
      <c r="E29" s="488"/>
      <c r="F29" s="45"/>
      <c r="G29" s="45"/>
      <c r="H29" s="45"/>
      <c r="I29" s="43"/>
      <c r="J29" s="45"/>
      <c r="K29" s="50" t="s">
        <v>71</v>
      </c>
      <c r="L29" s="492">
        <f>1+(9/98)*(100-MAX(J23:J27))</f>
        <v>7.1530612244897966</v>
      </c>
      <c r="M29" s="492"/>
    </row>
    <row r="30" spans="1:13" ht="13.35" customHeight="1" x14ac:dyDescent="0.25">
      <c r="A30" s="488"/>
      <c r="B30" s="488"/>
      <c r="C30" s="488"/>
      <c r="D30" s="488"/>
      <c r="E30" s="488"/>
      <c r="F30" s="7"/>
      <c r="G30" s="45"/>
      <c r="H30" s="45"/>
      <c r="I30" s="41"/>
      <c r="J30" s="45"/>
      <c r="K30" s="45"/>
      <c r="L30" s="45"/>
      <c r="M30" s="44"/>
    </row>
    <row r="31" spans="1:13" ht="13.35" customHeight="1" x14ac:dyDescent="0.25">
      <c r="A31" s="488"/>
      <c r="B31" s="488"/>
      <c r="C31" s="488"/>
      <c r="D31" s="488"/>
      <c r="E31" s="488"/>
      <c r="F31" s="7"/>
      <c r="G31" s="45"/>
      <c r="H31" s="45"/>
      <c r="I31" s="45"/>
      <c r="J31" s="45"/>
      <c r="K31" s="45"/>
      <c r="L31" s="45"/>
      <c r="M31" s="44"/>
    </row>
    <row r="32" spans="1:13" ht="13.35" customHeight="1" x14ac:dyDescent="0.25">
      <c r="A32" s="488"/>
      <c r="B32" s="488"/>
      <c r="C32" s="488"/>
      <c r="D32" s="488"/>
      <c r="E32" s="488"/>
      <c r="F32" s="7"/>
      <c r="G32" s="45"/>
      <c r="H32" s="45"/>
      <c r="I32" s="45"/>
      <c r="J32" s="45"/>
      <c r="K32" s="45"/>
      <c r="L32" s="45"/>
      <c r="M32" s="45"/>
    </row>
    <row r="33" spans="1:13" ht="14.45" customHeight="1" x14ac:dyDescent="0.25">
      <c r="A33" s="494" t="s">
        <v>12</v>
      </c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</row>
    <row r="34" spans="1:13" ht="13.9" customHeight="1" x14ac:dyDescent="0.25">
      <c r="A34" s="495" t="s">
        <v>75</v>
      </c>
      <c r="B34" s="495"/>
      <c r="C34" s="495"/>
      <c r="D34" s="495"/>
      <c r="E34" s="495"/>
      <c r="F34" s="495"/>
      <c r="G34" s="495"/>
      <c r="H34" s="495"/>
      <c r="I34" s="495"/>
      <c r="J34" s="58" t="s">
        <v>102</v>
      </c>
      <c r="K34" s="46" t="s">
        <v>13</v>
      </c>
      <c r="L34" s="494" t="s">
        <v>15</v>
      </c>
      <c r="M34" s="494"/>
    </row>
    <row r="35" spans="1:13" ht="13.9" customHeight="1" x14ac:dyDescent="0.25">
      <c r="A35" s="47">
        <v>33</v>
      </c>
      <c r="B35" s="47">
        <v>18</v>
      </c>
      <c r="C35" s="47">
        <v>12</v>
      </c>
      <c r="D35" s="47">
        <v>9</v>
      </c>
      <c r="E35" s="47">
        <v>9</v>
      </c>
      <c r="F35" s="47">
        <v>0</v>
      </c>
      <c r="G35" s="7"/>
      <c r="H35" s="47"/>
      <c r="I35" s="7"/>
      <c r="J35" s="8">
        <f>SUM(A35:H35)</f>
        <v>81</v>
      </c>
      <c r="K35" s="46">
        <f>M23</f>
        <v>5</v>
      </c>
      <c r="L35" s="494">
        <v>41</v>
      </c>
      <c r="M35" s="494"/>
    </row>
    <row r="36" spans="1:13" ht="13.9" customHeight="1" x14ac:dyDescent="0.25">
      <c r="A36" s="47">
        <f>B35</f>
        <v>18</v>
      </c>
      <c r="B36" s="47">
        <f>C35</f>
        <v>12</v>
      </c>
      <c r="C36" s="47">
        <f>D35</f>
        <v>9</v>
      </c>
      <c r="D36" s="47">
        <f>E35</f>
        <v>9</v>
      </c>
      <c r="E36" s="47">
        <v>2</v>
      </c>
      <c r="F36" s="47"/>
      <c r="G36" s="47"/>
      <c r="H36" s="47"/>
      <c r="I36" s="7"/>
      <c r="J36" s="8">
        <f>SUM(A36:H36)</f>
        <v>50</v>
      </c>
      <c r="K36" s="46">
        <f>K35-1</f>
        <v>4</v>
      </c>
      <c r="L36" s="494">
        <v>26</v>
      </c>
      <c r="M36" s="494"/>
    </row>
    <row r="37" spans="1:13" ht="13.9" customHeight="1" x14ac:dyDescent="0.25">
      <c r="A37" s="47">
        <f>B36</f>
        <v>12</v>
      </c>
      <c r="B37" s="47">
        <f t="shared" ref="B37:D39" si="1">C36</f>
        <v>9</v>
      </c>
      <c r="C37" s="47">
        <f t="shared" si="1"/>
        <v>9</v>
      </c>
      <c r="D37" s="47">
        <f t="shared" si="1"/>
        <v>2</v>
      </c>
      <c r="E37" s="47">
        <v>2</v>
      </c>
      <c r="F37" s="47"/>
      <c r="G37" s="47"/>
      <c r="H37" s="47"/>
      <c r="I37" s="7"/>
      <c r="J37" s="8">
        <f>SUM(A37:H37)</f>
        <v>34</v>
      </c>
      <c r="K37" s="46">
        <f>K36-1</f>
        <v>3</v>
      </c>
      <c r="L37" s="494">
        <v>25</v>
      </c>
      <c r="M37" s="494"/>
    </row>
    <row r="38" spans="1:13" ht="13.9" customHeight="1" x14ac:dyDescent="0.25">
      <c r="A38" s="47">
        <f>B37</f>
        <v>9</v>
      </c>
      <c r="B38" s="47">
        <f t="shared" si="1"/>
        <v>9</v>
      </c>
      <c r="C38" s="47">
        <f t="shared" si="1"/>
        <v>2</v>
      </c>
      <c r="D38" s="47">
        <f>E37</f>
        <v>2</v>
      </c>
      <c r="E38" s="47">
        <v>2</v>
      </c>
      <c r="F38" s="47"/>
      <c r="G38" s="47"/>
      <c r="H38" s="47"/>
      <c r="I38" s="7"/>
      <c r="J38" s="8">
        <f>SUM(A38:H38)</f>
        <v>24</v>
      </c>
      <c r="K38" s="46">
        <f>K37-1</f>
        <v>2</v>
      </c>
      <c r="L38" s="494">
        <v>17</v>
      </c>
      <c r="M38" s="494"/>
    </row>
    <row r="39" spans="1:13" ht="13.9" customHeight="1" x14ac:dyDescent="0.25">
      <c r="A39" s="47">
        <f>B38</f>
        <v>9</v>
      </c>
      <c r="B39" s="47">
        <f t="shared" si="1"/>
        <v>2</v>
      </c>
      <c r="C39" s="47">
        <f t="shared" si="1"/>
        <v>2</v>
      </c>
      <c r="D39" s="47">
        <f t="shared" si="1"/>
        <v>2</v>
      </c>
      <c r="E39" s="47">
        <v>2</v>
      </c>
      <c r="F39" s="47"/>
      <c r="G39" s="47"/>
      <c r="H39" s="47"/>
      <c r="I39" s="47"/>
      <c r="J39" s="8">
        <f>SUM(A39:H39)</f>
        <v>17</v>
      </c>
      <c r="K39" s="46">
        <f>K38-1</f>
        <v>1</v>
      </c>
      <c r="L39" s="494">
        <v>11</v>
      </c>
      <c r="M39" s="494"/>
    </row>
    <row r="40" spans="1:13" ht="13.9" customHeight="1" x14ac:dyDescent="0.25">
      <c r="A40" s="47">
        <f>F35</f>
        <v>0</v>
      </c>
      <c r="B40" s="47"/>
      <c r="C40" s="47"/>
      <c r="D40" s="47"/>
      <c r="E40" s="47"/>
      <c r="F40" s="47"/>
      <c r="G40" s="47"/>
      <c r="H40" s="47"/>
      <c r="I40" s="47"/>
      <c r="J40" s="47"/>
      <c r="K40" s="46"/>
      <c r="L40" s="494"/>
      <c r="M40" s="494"/>
    </row>
    <row r="41" spans="1:13" ht="13.15" customHeight="1" x14ac:dyDescent="0.25">
      <c r="A41" s="152"/>
      <c r="B41" s="152"/>
      <c r="C41" s="152"/>
      <c r="D41" s="153"/>
      <c r="E41" s="153"/>
      <c r="F41" s="153"/>
      <c r="G41" s="153"/>
      <c r="H41" s="153"/>
      <c r="I41" s="153"/>
      <c r="J41" s="153"/>
      <c r="K41" s="154"/>
      <c r="L41" s="589"/>
      <c r="M41" s="589"/>
    </row>
    <row r="42" spans="1:13" ht="13.15" customHeight="1" thickBot="1" x14ac:dyDescent="0.3">
      <c r="A42" s="580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2"/>
    </row>
    <row r="43" spans="1:13" ht="13.15" customHeight="1" x14ac:dyDescent="0.25">
      <c r="A43" s="36"/>
      <c r="B43" s="27"/>
      <c r="C43" s="27"/>
      <c r="D43" s="27"/>
      <c r="E43" s="27"/>
      <c r="F43" s="27"/>
      <c r="G43" s="27"/>
      <c r="H43" s="27"/>
      <c r="I43" s="27"/>
      <c r="J43" s="545" t="s">
        <v>103</v>
      </c>
      <c r="K43" s="546"/>
      <c r="L43" s="546">
        <f>MAX(L35:M41)</f>
        <v>41</v>
      </c>
      <c r="M43" s="547"/>
    </row>
    <row r="44" spans="1:13" ht="14.45" customHeight="1" x14ac:dyDescent="0.25">
      <c r="A44" s="36"/>
      <c r="B44" s="27"/>
      <c r="C44" s="27"/>
      <c r="D44" s="27"/>
      <c r="E44" s="27"/>
      <c r="F44" s="27"/>
      <c r="G44" s="27"/>
      <c r="H44" s="27"/>
      <c r="I44" s="27"/>
      <c r="J44" s="538" t="s">
        <v>104</v>
      </c>
      <c r="K44" s="494"/>
      <c r="L44" s="494">
        <f>100-L43</f>
        <v>59</v>
      </c>
      <c r="M44" s="539"/>
    </row>
    <row r="45" spans="1:13" ht="14.45" customHeight="1" x14ac:dyDescent="0.25">
      <c r="A45" s="35"/>
      <c r="B45" s="24"/>
      <c r="C45" s="24"/>
      <c r="D45" s="25"/>
      <c r="E45" s="25"/>
      <c r="F45" s="25"/>
      <c r="G45" s="25"/>
      <c r="H45" s="25"/>
      <c r="I45" s="25"/>
      <c r="J45" s="572" t="s">
        <v>105</v>
      </c>
      <c r="K45" s="551"/>
      <c r="L45" s="551"/>
      <c r="M45" s="573"/>
    </row>
    <row r="46" spans="1:13" ht="14.25" customHeight="1" thickBot="1" x14ac:dyDescent="0.3">
      <c r="A46" s="35"/>
      <c r="B46" s="24"/>
      <c r="C46" s="24"/>
      <c r="D46" s="30" t="s">
        <v>0</v>
      </c>
      <c r="E46" s="30"/>
      <c r="F46" s="30"/>
      <c r="G46" s="30"/>
      <c r="H46" s="30"/>
      <c r="I46" s="31"/>
      <c r="J46" s="506" t="s">
        <v>84</v>
      </c>
      <c r="K46" s="507"/>
      <c r="L46" s="507"/>
      <c r="M46" s="508"/>
    </row>
    <row r="47" spans="1:13" ht="14.25" customHeight="1" thickBot="1" x14ac:dyDescent="0.3">
      <c r="A47" s="36"/>
      <c r="B47" s="27"/>
      <c r="C47" s="27"/>
      <c r="D47" s="27"/>
      <c r="E47" s="27"/>
      <c r="F47" s="27"/>
      <c r="G47" s="27"/>
      <c r="H47" s="27"/>
      <c r="I47" s="27"/>
      <c r="J47" s="590"/>
      <c r="K47" s="591"/>
      <c r="L47" s="591"/>
      <c r="M47" s="592"/>
    </row>
    <row r="48" spans="1:13" ht="14.25" customHeight="1" x14ac:dyDescent="0.25">
      <c r="A48" s="260"/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</row>
    <row r="49" spans="1:13" ht="14.25" customHeight="1" x14ac:dyDescent="0.25">
      <c r="A49" s="260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</row>
    <row r="50" spans="1:13" ht="14.25" customHeight="1" x14ac:dyDescent="0.25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</row>
    <row r="51" spans="1:13" ht="14.25" customHeight="1" x14ac:dyDescent="0.25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</row>
    <row r="52" spans="1:13" ht="14.25" customHeight="1" x14ac:dyDescent="0.25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</row>
    <row r="53" spans="1:13" ht="14.25" customHeight="1" x14ac:dyDescent="0.25">
      <c r="A53" s="260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</row>
    <row r="54" spans="1:13" ht="14.25" customHeight="1" x14ac:dyDescent="0.25">
      <c r="A54" s="260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</row>
    <row r="55" spans="1:13" ht="14.25" customHeight="1" x14ac:dyDescent="0.25">
      <c r="A55" s="260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</row>
    <row r="56" spans="1:13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ht="21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</sheetData>
  <mergeCells count="70">
    <mergeCell ref="J47:M47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0:E10"/>
    <mergeCell ref="K10:M10"/>
    <mergeCell ref="A13:E13"/>
    <mergeCell ref="K13:M13"/>
    <mergeCell ref="A12:E12"/>
    <mergeCell ref="K12:M12"/>
    <mergeCell ref="A11:E11"/>
    <mergeCell ref="K11:M11"/>
    <mergeCell ref="A14:E14"/>
    <mergeCell ref="K14:M14"/>
    <mergeCell ref="A18:E18"/>
    <mergeCell ref="K18:M18"/>
    <mergeCell ref="A15:E15"/>
    <mergeCell ref="K15:M15"/>
    <mergeCell ref="A16:E16"/>
    <mergeCell ref="K16:M16"/>
    <mergeCell ref="A22:E22"/>
    <mergeCell ref="K22:L22"/>
    <mergeCell ref="A19:E19"/>
    <mergeCell ref="K19:M19"/>
    <mergeCell ref="A17:E17"/>
    <mergeCell ref="K17:M17"/>
    <mergeCell ref="A21:M21"/>
    <mergeCell ref="A20:E20"/>
    <mergeCell ref="K20:M20"/>
    <mergeCell ref="A23:E23"/>
    <mergeCell ref="K23:L28"/>
    <mergeCell ref="M23:M28"/>
    <mergeCell ref="A25:E25"/>
    <mergeCell ref="A26:E26"/>
    <mergeCell ref="A27:E27"/>
    <mergeCell ref="A28:E28"/>
    <mergeCell ref="A24:E24"/>
    <mergeCell ref="L38:M38"/>
    <mergeCell ref="A29:E29"/>
    <mergeCell ref="L29:M29"/>
    <mergeCell ref="A30:E30"/>
    <mergeCell ref="A31:E31"/>
    <mergeCell ref="A32:E32"/>
    <mergeCell ref="A33:M33"/>
    <mergeCell ref="A34:I34"/>
    <mergeCell ref="L34:M34"/>
    <mergeCell ref="L35:M35"/>
    <mergeCell ref="L36:M36"/>
    <mergeCell ref="L37:M37"/>
    <mergeCell ref="J44:K44"/>
    <mergeCell ref="L44:M44"/>
    <mergeCell ref="J45:M45"/>
    <mergeCell ref="J46:M46"/>
    <mergeCell ref="L39:M39"/>
    <mergeCell ref="L40:M40"/>
    <mergeCell ref="L41:M41"/>
    <mergeCell ref="A42:M42"/>
    <mergeCell ref="J43:K43"/>
    <mergeCell ref="L43:M4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13" zoomScaleNormal="100" workbookViewId="0">
      <selection activeCell="G46" sqref="G46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5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5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5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5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5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tr">
        <f>datos!G38</f>
        <v>8 + 155</v>
      </c>
      <c r="H5" s="537" t="s">
        <v>5</v>
      </c>
      <c r="I5" s="537"/>
      <c r="J5" s="48" t="str">
        <f>datos!H38</f>
        <v>8 + 198</v>
      </c>
      <c r="K5" s="525">
        <f>7.5*42.33</f>
        <v>317.47499999999997</v>
      </c>
      <c r="L5" s="526"/>
      <c r="M5" s="9" t="s">
        <v>73</v>
      </c>
      <c r="O5" s="1" t="s">
        <v>134</v>
      </c>
    </row>
    <row r="6" spans="1:15" ht="14.45" customHeight="1" x14ac:dyDescent="0.25">
      <c r="A6" s="535"/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5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5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5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5" ht="12.75" customHeight="1" x14ac:dyDescent="0.25">
      <c r="A10" s="586" t="s">
        <v>129</v>
      </c>
      <c r="B10" s="587"/>
      <c r="C10" s="587"/>
      <c r="D10" s="587"/>
      <c r="E10" s="588"/>
      <c r="F10" s="70" t="s">
        <v>130</v>
      </c>
      <c r="G10" s="149" t="s">
        <v>72</v>
      </c>
      <c r="H10" s="41">
        <v>2.5</v>
      </c>
      <c r="I10" s="41">
        <v>0.8</v>
      </c>
      <c r="J10" s="45"/>
      <c r="K10" s="493">
        <f>H10*I10</f>
        <v>2</v>
      </c>
      <c r="L10" s="493"/>
      <c r="M10" s="493"/>
    </row>
    <row r="11" spans="1:15" ht="13.35" customHeight="1" x14ac:dyDescent="0.25">
      <c r="A11" s="586" t="s">
        <v>129</v>
      </c>
      <c r="B11" s="587"/>
      <c r="C11" s="587"/>
      <c r="D11" s="587"/>
      <c r="E11" s="588"/>
      <c r="F11" s="70" t="s">
        <v>130</v>
      </c>
      <c r="G11" s="149" t="s">
        <v>72</v>
      </c>
      <c r="H11" s="41">
        <v>40</v>
      </c>
      <c r="I11" s="41">
        <v>0.5</v>
      </c>
      <c r="J11" s="45"/>
      <c r="K11" s="493">
        <f t="shared" ref="K11:K19" si="0">H11*I11</f>
        <v>20</v>
      </c>
      <c r="L11" s="493"/>
      <c r="M11" s="493"/>
    </row>
    <row r="12" spans="1:15" ht="13.35" customHeight="1" x14ac:dyDescent="0.25">
      <c r="A12" s="586" t="s">
        <v>129</v>
      </c>
      <c r="B12" s="587"/>
      <c r="C12" s="587"/>
      <c r="D12" s="587"/>
      <c r="E12" s="588"/>
      <c r="F12" s="70" t="s">
        <v>130</v>
      </c>
      <c r="G12" s="149" t="s">
        <v>72</v>
      </c>
      <c r="H12" s="41">
        <v>4</v>
      </c>
      <c r="I12" s="41">
        <v>0.35</v>
      </c>
      <c r="J12" s="45"/>
      <c r="K12" s="493">
        <f>H12*I12</f>
        <v>1.4</v>
      </c>
      <c r="L12" s="493"/>
      <c r="M12" s="493"/>
    </row>
    <row r="13" spans="1:15" ht="13.35" customHeight="1" x14ac:dyDescent="0.25">
      <c r="A13" s="586" t="s">
        <v>129</v>
      </c>
      <c r="B13" s="587"/>
      <c r="C13" s="587"/>
      <c r="D13" s="587"/>
      <c r="E13" s="588"/>
      <c r="F13" s="70" t="s">
        <v>130</v>
      </c>
      <c r="G13" s="149" t="s">
        <v>72</v>
      </c>
      <c r="H13" s="41">
        <v>4</v>
      </c>
      <c r="I13" s="41">
        <v>0.4</v>
      </c>
      <c r="J13" s="45"/>
      <c r="K13" s="493">
        <f>H13*I13</f>
        <v>1.6</v>
      </c>
      <c r="L13" s="493"/>
      <c r="M13" s="493"/>
    </row>
    <row r="14" spans="1:15" ht="13.35" customHeight="1" x14ac:dyDescent="0.25">
      <c r="A14" s="553" t="s">
        <v>121</v>
      </c>
      <c r="B14" s="553"/>
      <c r="C14" s="553"/>
      <c r="D14" s="553"/>
      <c r="E14" s="553"/>
      <c r="F14" s="59" t="s">
        <v>122</v>
      </c>
      <c r="G14" s="149" t="s">
        <v>71</v>
      </c>
      <c r="H14" s="41">
        <v>1</v>
      </c>
      <c r="I14" s="41">
        <v>1.9</v>
      </c>
      <c r="J14" s="45"/>
      <c r="K14" s="493">
        <f t="shared" si="0"/>
        <v>1.9</v>
      </c>
      <c r="L14" s="493"/>
      <c r="M14" s="493"/>
    </row>
    <row r="15" spans="1:15" ht="13.35" customHeight="1" x14ac:dyDescent="0.25">
      <c r="A15" s="553" t="s">
        <v>121</v>
      </c>
      <c r="B15" s="553"/>
      <c r="C15" s="553"/>
      <c r="D15" s="553"/>
      <c r="E15" s="553"/>
      <c r="F15" s="59" t="s">
        <v>122</v>
      </c>
      <c r="G15" s="149" t="s">
        <v>71</v>
      </c>
      <c r="H15" s="41">
        <v>6.8</v>
      </c>
      <c r="I15" s="41">
        <v>0.7</v>
      </c>
      <c r="J15" s="45"/>
      <c r="K15" s="493">
        <f t="shared" si="0"/>
        <v>4.76</v>
      </c>
      <c r="L15" s="493"/>
      <c r="M15" s="493"/>
    </row>
    <row r="16" spans="1:15" ht="13.35" customHeight="1" x14ac:dyDescent="0.25">
      <c r="A16" s="553" t="s">
        <v>121</v>
      </c>
      <c r="B16" s="553"/>
      <c r="C16" s="553"/>
      <c r="D16" s="553"/>
      <c r="E16" s="553"/>
      <c r="F16" s="59" t="s">
        <v>122</v>
      </c>
      <c r="G16" s="149" t="s">
        <v>71</v>
      </c>
      <c r="H16" s="41">
        <v>6.2</v>
      </c>
      <c r="I16" s="41">
        <v>1.1000000000000001</v>
      </c>
      <c r="J16" s="45"/>
      <c r="K16" s="493">
        <f>H16*I16</f>
        <v>6.8200000000000012</v>
      </c>
      <c r="L16" s="493"/>
      <c r="M16" s="493"/>
    </row>
    <row r="17" spans="1:13" ht="13.35" customHeight="1" x14ac:dyDescent="0.25">
      <c r="A17" s="553" t="s">
        <v>121</v>
      </c>
      <c r="B17" s="553"/>
      <c r="C17" s="553"/>
      <c r="D17" s="553"/>
      <c r="E17" s="553"/>
      <c r="F17" s="59" t="s">
        <v>122</v>
      </c>
      <c r="G17" s="149" t="s">
        <v>71</v>
      </c>
      <c r="H17" s="41">
        <v>0.85</v>
      </c>
      <c r="I17" s="41">
        <v>2.1</v>
      </c>
      <c r="J17" s="45"/>
      <c r="K17" s="493">
        <f>H17*I17</f>
        <v>1.7849999999999999</v>
      </c>
      <c r="L17" s="493"/>
      <c r="M17" s="493"/>
    </row>
    <row r="18" spans="1:13" ht="13.35" customHeight="1" x14ac:dyDescent="0.25">
      <c r="A18" s="548" t="s">
        <v>124</v>
      </c>
      <c r="B18" s="549"/>
      <c r="C18" s="549"/>
      <c r="D18" s="549"/>
      <c r="E18" s="550"/>
      <c r="F18" s="59" t="s">
        <v>122</v>
      </c>
      <c r="G18" s="149" t="s">
        <v>94</v>
      </c>
      <c r="H18" s="41">
        <v>1.1000000000000001</v>
      </c>
      <c r="I18" s="41">
        <v>1.1000000000000001</v>
      </c>
      <c r="J18" s="45"/>
      <c r="K18" s="493">
        <f>H18*I18</f>
        <v>1.2100000000000002</v>
      </c>
      <c r="L18" s="493"/>
      <c r="M18" s="493"/>
    </row>
    <row r="19" spans="1:13" ht="13.35" customHeight="1" x14ac:dyDescent="0.25">
      <c r="A19" s="586" t="s">
        <v>131</v>
      </c>
      <c r="B19" s="587"/>
      <c r="C19" s="587"/>
      <c r="D19" s="587"/>
      <c r="E19" s="588"/>
      <c r="F19" s="59" t="s">
        <v>122</v>
      </c>
      <c r="G19" s="149" t="s">
        <v>72</v>
      </c>
      <c r="H19" s="41">
        <v>22</v>
      </c>
      <c r="I19" s="41">
        <v>1.2</v>
      </c>
      <c r="J19" s="45"/>
      <c r="K19" s="493">
        <f t="shared" si="0"/>
        <v>26.4</v>
      </c>
      <c r="L19" s="493"/>
      <c r="M19" s="493"/>
    </row>
    <row r="20" spans="1:13" ht="13.35" customHeight="1" x14ac:dyDescent="0.25">
      <c r="A20" s="553" t="s">
        <v>90</v>
      </c>
      <c r="B20" s="553"/>
      <c r="C20" s="553"/>
      <c r="D20" s="553"/>
      <c r="E20" s="553"/>
      <c r="F20" s="59" t="s">
        <v>122</v>
      </c>
      <c r="G20" s="149" t="s">
        <v>72</v>
      </c>
      <c r="H20" s="41">
        <v>25</v>
      </c>
      <c r="I20" s="41">
        <v>1.2</v>
      </c>
      <c r="J20" s="45"/>
      <c r="K20" s="493">
        <f>H20*I20</f>
        <v>30</v>
      </c>
      <c r="L20" s="493"/>
      <c r="M20" s="493"/>
    </row>
    <row r="21" spans="1:13" ht="13.35" customHeight="1" x14ac:dyDescent="0.25">
      <c r="A21" s="553" t="s">
        <v>335</v>
      </c>
      <c r="B21" s="553"/>
      <c r="C21" s="553"/>
      <c r="D21" s="553"/>
      <c r="E21" s="553"/>
      <c r="F21" s="59" t="s">
        <v>71</v>
      </c>
      <c r="G21" s="149" t="s">
        <v>72</v>
      </c>
      <c r="H21" s="41">
        <v>15</v>
      </c>
      <c r="I21" s="74">
        <v>0.3</v>
      </c>
      <c r="J21" s="45">
        <v>0.4</v>
      </c>
      <c r="K21" s="493">
        <f>H21*I21</f>
        <v>4.5</v>
      </c>
      <c r="L21" s="493"/>
      <c r="M21" s="493"/>
    </row>
    <row r="22" spans="1:13" ht="13.35" customHeight="1" x14ac:dyDescent="0.25">
      <c r="A22" s="586" t="s">
        <v>133</v>
      </c>
      <c r="B22" s="587"/>
      <c r="C22" s="587"/>
      <c r="D22" s="587"/>
      <c r="E22" s="588"/>
      <c r="F22" s="71" t="s">
        <v>24</v>
      </c>
      <c r="G22" s="149" t="s">
        <v>72</v>
      </c>
      <c r="H22" s="41">
        <v>6.5</v>
      </c>
      <c r="I22" s="74">
        <v>0.4</v>
      </c>
      <c r="J22" s="45"/>
      <c r="K22" s="493">
        <f>H22*I22</f>
        <v>2.6</v>
      </c>
      <c r="L22" s="493"/>
      <c r="M22" s="493"/>
    </row>
    <row r="23" spans="1:13" ht="13.35" customHeight="1" x14ac:dyDescent="0.25">
      <c r="A23" s="494" t="s">
        <v>97</v>
      </c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</row>
    <row r="24" spans="1:13" ht="24.75" customHeight="1" x14ac:dyDescent="0.25">
      <c r="A24" s="502" t="s">
        <v>8</v>
      </c>
      <c r="B24" s="502"/>
      <c r="C24" s="502"/>
      <c r="D24" s="502"/>
      <c r="E24" s="502"/>
      <c r="F24" s="10" t="s">
        <v>24</v>
      </c>
      <c r="G24" s="11" t="s">
        <v>9</v>
      </c>
      <c r="H24" s="13" t="s">
        <v>20</v>
      </c>
      <c r="I24" s="12" t="s">
        <v>10</v>
      </c>
      <c r="J24" s="13" t="s">
        <v>11</v>
      </c>
      <c r="K24" s="509" t="s">
        <v>101</v>
      </c>
      <c r="L24" s="509"/>
      <c r="M24" s="10" t="s">
        <v>77</v>
      </c>
    </row>
    <row r="25" spans="1:13" ht="13.35" customHeight="1" x14ac:dyDescent="0.25">
      <c r="A25" s="586" t="s">
        <v>336</v>
      </c>
      <c r="B25" s="587"/>
      <c r="C25" s="587"/>
      <c r="D25" s="587"/>
      <c r="E25" s="588"/>
      <c r="F25" s="70" t="s">
        <v>130</v>
      </c>
      <c r="G25" s="45" t="s">
        <v>72</v>
      </c>
      <c r="H25" s="45">
        <f>SUM(K10:M13)</f>
        <v>25</v>
      </c>
      <c r="I25" s="43">
        <f t="shared" ref="I25:I31" si="1">H25*100/$K$5</f>
        <v>7.8746357980943387</v>
      </c>
      <c r="J25" s="45">
        <v>11</v>
      </c>
      <c r="K25" s="524">
        <f>SUM(J25:J30)</f>
        <v>154</v>
      </c>
      <c r="L25" s="524"/>
      <c r="M25" s="523">
        <v>7</v>
      </c>
    </row>
    <row r="26" spans="1:13" ht="13.35" customHeight="1" x14ac:dyDescent="0.25">
      <c r="A26" s="553" t="s">
        <v>318</v>
      </c>
      <c r="B26" s="553"/>
      <c r="C26" s="553"/>
      <c r="D26" s="553"/>
      <c r="E26" s="553"/>
      <c r="F26" s="59" t="s">
        <v>122</v>
      </c>
      <c r="G26" s="45" t="s">
        <v>71</v>
      </c>
      <c r="H26" s="147">
        <f>SUM(K14:M17)</f>
        <v>15.265000000000001</v>
      </c>
      <c r="I26" s="43">
        <f t="shared" si="1"/>
        <v>4.8082526183164038</v>
      </c>
      <c r="J26" s="45">
        <v>48</v>
      </c>
      <c r="K26" s="524"/>
      <c r="L26" s="524"/>
      <c r="M26" s="523"/>
    </row>
    <row r="27" spans="1:13" ht="13.35" customHeight="1" x14ac:dyDescent="0.25">
      <c r="A27" s="548" t="s">
        <v>319</v>
      </c>
      <c r="B27" s="549"/>
      <c r="C27" s="549"/>
      <c r="D27" s="549"/>
      <c r="E27" s="550"/>
      <c r="F27" s="59" t="s">
        <v>122</v>
      </c>
      <c r="G27" s="45" t="s">
        <v>94</v>
      </c>
      <c r="H27" s="45">
        <f>K18</f>
        <v>1.2100000000000002</v>
      </c>
      <c r="I27" s="43">
        <f t="shared" si="1"/>
        <v>0.38113237262776606</v>
      </c>
      <c r="J27" s="45">
        <v>12</v>
      </c>
      <c r="K27" s="524"/>
      <c r="L27" s="524"/>
      <c r="M27" s="523"/>
    </row>
    <row r="28" spans="1:13" ht="13.35" customHeight="1" x14ac:dyDescent="0.25">
      <c r="A28" s="586" t="s">
        <v>337</v>
      </c>
      <c r="B28" s="587"/>
      <c r="C28" s="587"/>
      <c r="D28" s="587"/>
      <c r="E28" s="588"/>
      <c r="F28" s="59" t="s">
        <v>122</v>
      </c>
      <c r="G28" s="149" t="s">
        <v>72</v>
      </c>
      <c r="H28" s="93">
        <f>K19</f>
        <v>26.4</v>
      </c>
      <c r="I28" s="43">
        <f t="shared" si="1"/>
        <v>8.3156154027876212</v>
      </c>
      <c r="J28" s="45">
        <v>38</v>
      </c>
      <c r="K28" s="524"/>
      <c r="L28" s="524"/>
      <c r="M28" s="523"/>
    </row>
    <row r="29" spans="1:13" ht="13.35" customHeight="1" x14ac:dyDescent="0.25">
      <c r="A29" s="553" t="s">
        <v>315</v>
      </c>
      <c r="B29" s="553"/>
      <c r="C29" s="553"/>
      <c r="D29" s="553"/>
      <c r="E29" s="553"/>
      <c r="F29" s="59" t="s">
        <v>122</v>
      </c>
      <c r="G29" s="149" t="s">
        <v>72</v>
      </c>
      <c r="H29" s="93">
        <f>K20</f>
        <v>30</v>
      </c>
      <c r="I29" s="43">
        <f t="shared" si="1"/>
        <v>9.4495629577132068</v>
      </c>
      <c r="J29" s="45">
        <v>43</v>
      </c>
      <c r="K29" s="524"/>
      <c r="L29" s="524"/>
      <c r="M29" s="523"/>
    </row>
    <row r="30" spans="1:13" ht="13.35" customHeight="1" x14ac:dyDescent="0.25">
      <c r="A30" s="553" t="s">
        <v>338</v>
      </c>
      <c r="B30" s="553"/>
      <c r="C30" s="553"/>
      <c r="D30" s="553"/>
      <c r="E30" s="553"/>
      <c r="F30" s="59" t="s">
        <v>71</v>
      </c>
      <c r="G30" s="149" t="s">
        <v>72</v>
      </c>
      <c r="H30" s="93">
        <f>K21</f>
        <v>4.5</v>
      </c>
      <c r="I30" s="43">
        <f t="shared" si="1"/>
        <v>1.417434443656981</v>
      </c>
      <c r="J30" s="45">
        <v>2</v>
      </c>
      <c r="K30" s="50" t="s">
        <v>71</v>
      </c>
      <c r="L30" s="492">
        <f>1+(9/98)*(100-MAX(J25:J30))</f>
        <v>5.7755102040816331</v>
      </c>
      <c r="M30" s="492"/>
    </row>
    <row r="31" spans="1:13" ht="13.35" customHeight="1" x14ac:dyDescent="0.25">
      <c r="A31" s="586" t="s">
        <v>339</v>
      </c>
      <c r="B31" s="587"/>
      <c r="C31" s="587"/>
      <c r="D31" s="587"/>
      <c r="E31" s="588"/>
      <c r="F31" s="71" t="s">
        <v>168</v>
      </c>
      <c r="G31" s="149" t="s">
        <v>72</v>
      </c>
      <c r="H31" s="93">
        <f>K22</f>
        <v>2.6</v>
      </c>
      <c r="I31" s="43">
        <f t="shared" si="1"/>
        <v>0.81896212300181126</v>
      </c>
      <c r="J31" s="45">
        <v>18</v>
      </c>
      <c r="K31" s="45"/>
      <c r="L31" s="45"/>
      <c r="M31" s="44"/>
    </row>
    <row r="32" spans="1:13" ht="13.35" customHeight="1" x14ac:dyDescent="0.25">
      <c r="A32" s="488"/>
      <c r="B32" s="488"/>
      <c r="C32" s="488"/>
      <c r="D32" s="488"/>
      <c r="E32" s="488"/>
      <c r="F32" s="7"/>
      <c r="G32" s="45"/>
      <c r="H32" s="45"/>
      <c r="I32" s="45"/>
      <c r="J32" s="45"/>
      <c r="K32" s="45"/>
      <c r="L32" s="45"/>
      <c r="M32" s="44"/>
    </row>
    <row r="33" spans="1:13" ht="13.35" customHeight="1" x14ac:dyDescent="0.25">
      <c r="A33" s="488"/>
      <c r="B33" s="488"/>
      <c r="C33" s="488"/>
      <c r="D33" s="488"/>
      <c r="E33" s="488"/>
      <c r="F33" s="7"/>
      <c r="G33" s="45"/>
      <c r="H33" s="45"/>
      <c r="I33" s="45"/>
      <c r="J33" s="45"/>
      <c r="K33" s="45"/>
      <c r="L33" s="45"/>
      <c r="M33" s="45"/>
    </row>
    <row r="34" spans="1:13" ht="14.45" customHeight="1" x14ac:dyDescent="0.25">
      <c r="A34" s="494" t="s">
        <v>12</v>
      </c>
      <c r="B34" s="494"/>
      <c r="C34" s="494"/>
      <c r="D34" s="494"/>
      <c r="E34" s="494"/>
      <c r="F34" s="494"/>
      <c r="G34" s="494"/>
      <c r="H34" s="494"/>
      <c r="I34" s="494"/>
      <c r="J34" s="494"/>
      <c r="K34" s="494"/>
      <c r="L34" s="494"/>
      <c r="M34" s="494"/>
    </row>
    <row r="35" spans="1:13" ht="13.9" customHeight="1" x14ac:dyDescent="0.25">
      <c r="A35" s="495" t="s">
        <v>75</v>
      </c>
      <c r="B35" s="495"/>
      <c r="C35" s="495"/>
      <c r="D35" s="495"/>
      <c r="E35" s="495"/>
      <c r="F35" s="495"/>
      <c r="G35" s="495"/>
      <c r="H35" s="495"/>
      <c r="I35" s="495"/>
      <c r="J35" s="58" t="s">
        <v>102</v>
      </c>
      <c r="K35" s="46" t="s">
        <v>13</v>
      </c>
      <c r="L35" s="494" t="s">
        <v>15</v>
      </c>
      <c r="M35" s="494"/>
    </row>
    <row r="36" spans="1:13" ht="13.9" customHeight="1" x14ac:dyDescent="0.25">
      <c r="A36" s="173">
        <v>48</v>
      </c>
      <c r="B36" s="173">
        <v>43</v>
      </c>
      <c r="C36" s="173">
        <v>38</v>
      </c>
      <c r="D36" s="47">
        <v>18</v>
      </c>
      <c r="E36" s="47">
        <v>12</v>
      </c>
      <c r="F36" s="168">
        <f>11*(L30-5)</f>
        <v>8.5306122448979629</v>
      </c>
      <c r="G36" s="7"/>
      <c r="H36" s="47"/>
      <c r="I36" s="7"/>
      <c r="J36" s="169">
        <f t="shared" ref="J36:J41" si="2">SUM(A36:H36)</f>
        <v>167.53061224489795</v>
      </c>
      <c r="K36" s="46">
        <v>6</v>
      </c>
      <c r="L36" s="494">
        <v>82</v>
      </c>
      <c r="M36" s="494"/>
    </row>
    <row r="37" spans="1:13" ht="13.9" customHeight="1" x14ac:dyDescent="0.25">
      <c r="A37" s="47">
        <f>B36</f>
        <v>43</v>
      </c>
      <c r="B37" s="47">
        <f>C36</f>
        <v>38</v>
      </c>
      <c r="C37" s="47">
        <f>D36</f>
        <v>18</v>
      </c>
      <c r="D37" s="150">
        <f>E36</f>
        <v>12</v>
      </c>
      <c r="E37" s="168">
        <f>F36</f>
        <v>8.5306122448979629</v>
      </c>
      <c r="F37" s="47">
        <v>2</v>
      </c>
      <c r="G37" s="47"/>
      <c r="H37" s="47"/>
      <c r="I37" s="7"/>
      <c r="J37" s="169">
        <f t="shared" si="2"/>
        <v>121.53061224489797</v>
      </c>
      <c r="K37" s="46">
        <f>K36-1</f>
        <v>5</v>
      </c>
      <c r="L37" s="494">
        <v>62</v>
      </c>
      <c r="M37" s="494"/>
    </row>
    <row r="38" spans="1:13" ht="13.9" customHeight="1" x14ac:dyDescent="0.25">
      <c r="A38" s="47">
        <f>B37</f>
        <v>38</v>
      </c>
      <c r="B38" s="47">
        <f t="shared" ref="B38:D40" si="3">C37</f>
        <v>18</v>
      </c>
      <c r="C38" s="47">
        <f t="shared" si="3"/>
        <v>12</v>
      </c>
      <c r="D38" s="168">
        <f t="shared" si="3"/>
        <v>8.5306122448979629</v>
      </c>
      <c r="E38" s="168">
        <f>F37</f>
        <v>2</v>
      </c>
      <c r="F38" s="168">
        <v>2</v>
      </c>
      <c r="G38" s="47"/>
      <c r="H38" s="47"/>
      <c r="I38" s="7"/>
      <c r="J38" s="169">
        <f t="shared" si="2"/>
        <v>80.530612244897966</v>
      </c>
      <c r="K38" s="46">
        <f>K37-1</f>
        <v>4</v>
      </c>
      <c r="L38" s="494">
        <v>42</v>
      </c>
      <c r="M38" s="494"/>
    </row>
    <row r="39" spans="1:13" ht="13.9" customHeight="1" x14ac:dyDescent="0.25">
      <c r="A39" s="47">
        <f>B38</f>
        <v>18</v>
      </c>
      <c r="B39" s="47">
        <f t="shared" si="3"/>
        <v>12</v>
      </c>
      <c r="C39" s="168">
        <f t="shared" si="3"/>
        <v>8.5306122448979629</v>
      </c>
      <c r="D39" s="47">
        <f>E38</f>
        <v>2</v>
      </c>
      <c r="E39" s="47">
        <v>2</v>
      </c>
      <c r="F39" s="168">
        <v>2</v>
      </c>
      <c r="G39" s="47"/>
      <c r="H39" s="47"/>
      <c r="I39" s="7"/>
      <c r="J39" s="169">
        <f t="shared" si="2"/>
        <v>44.530612244897966</v>
      </c>
      <c r="K39" s="46">
        <f>K38-1</f>
        <v>3</v>
      </c>
      <c r="L39" s="494">
        <v>28</v>
      </c>
      <c r="M39" s="494"/>
    </row>
    <row r="40" spans="1:13" ht="13.9" customHeight="1" x14ac:dyDescent="0.25">
      <c r="A40" s="47">
        <f>B39</f>
        <v>12</v>
      </c>
      <c r="B40" s="168">
        <f t="shared" si="3"/>
        <v>8.5306122448979629</v>
      </c>
      <c r="C40" s="47">
        <f t="shared" si="3"/>
        <v>2</v>
      </c>
      <c r="D40" s="47">
        <f t="shared" si="3"/>
        <v>2</v>
      </c>
      <c r="E40" s="47">
        <v>2</v>
      </c>
      <c r="F40" s="168">
        <v>2</v>
      </c>
      <c r="G40" s="47"/>
      <c r="H40" s="47"/>
      <c r="I40" s="47"/>
      <c r="J40" s="169">
        <f t="shared" si="2"/>
        <v>28.530612244897963</v>
      </c>
      <c r="K40" s="46">
        <f>K39-1</f>
        <v>2</v>
      </c>
      <c r="L40" s="494">
        <v>21</v>
      </c>
      <c r="M40" s="494"/>
    </row>
    <row r="41" spans="1:13" ht="13.9" customHeight="1" x14ac:dyDescent="0.25">
      <c r="A41" s="168">
        <f>F36</f>
        <v>8.5306122448979629</v>
      </c>
      <c r="B41" s="168">
        <f>C40</f>
        <v>2</v>
      </c>
      <c r="C41" s="149">
        <f>D40</f>
        <v>2</v>
      </c>
      <c r="D41" s="149">
        <f>E40</f>
        <v>2</v>
      </c>
      <c r="E41" s="149">
        <v>2</v>
      </c>
      <c r="F41" s="168">
        <v>2</v>
      </c>
      <c r="G41" s="47"/>
      <c r="H41" s="47"/>
      <c r="I41" s="47"/>
      <c r="J41" s="169">
        <f t="shared" si="2"/>
        <v>18.530612244897963</v>
      </c>
      <c r="K41" s="146">
        <f>K40-1</f>
        <v>1</v>
      </c>
      <c r="L41" s="494">
        <v>19</v>
      </c>
      <c r="M41" s="494"/>
    </row>
    <row r="42" spans="1:13" ht="13.15" customHeight="1" x14ac:dyDescent="0.25">
      <c r="A42" s="7"/>
      <c r="B42" s="7"/>
      <c r="C42" s="7"/>
      <c r="D42" s="45"/>
      <c r="E42" s="45"/>
      <c r="F42" s="45"/>
      <c r="G42" s="45"/>
      <c r="H42" s="45"/>
      <c r="I42" s="45"/>
      <c r="J42" s="45"/>
      <c r="K42" s="46"/>
      <c r="L42" s="494"/>
      <c r="M42" s="494"/>
    </row>
    <row r="43" spans="1:13" ht="13.15" customHeight="1" thickBot="1" x14ac:dyDescent="0.3">
      <c r="A43" s="580"/>
      <c r="B43" s="581"/>
      <c r="C43" s="581"/>
      <c r="D43" s="581"/>
      <c r="E43" s="581"/>
      <c r="F43" s="581"/>
      <c r="G43" s="581"/>
      <c r="H43" s="581"/>
      <c r="I43" s="581"/>
      <c r="J43" s="581"/>
      <c r="K43" s="581"/>
      <c r="L43" s="581"/>
      <c r="M43" s="582"/>
    </row>
    <row r="44" spans="1:13" ht="13.1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545" t="s">
        <v>103</v>
      </c>
      <c r="K44" s="546"/>
      <c r="L44" s="546">
        <f>MAX(L36:M42)</f>
        <v>82</v>
      </c>
      <c r="M44" s="547"/>
    </row>
    <row r="45" spans="1:13" ht="14.4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538" t="s">
        <v>104</v>
      </c>
      <c r="K45" s="494"/>
      <c r="L45" s="494">
        <f>100-L44</f>
        <v>18</v>
      </c>
      <c r="M45" s="539"/>
    </row>
    <row r="46" spans="1:13" ht="14.45" customHeight="1" x14ac:dyDescent="0.25">
      <c r="A46" s="35"/>
      <c r="B46" s="24"/>
      <c r="C46" s="24"/>
      <c r="D46" s="25"/>
      <c r="E46" s="25"/>
      <c r="F46" s="25"/>
      <c r="G46" s="25"/>
      <c r="H46" s="25"/>
      <c r="I46" s="25"/>
      <c r="J46" s="572" t="s">
        <v>105</v>
      </c>
      <c r="K46" s="551"/>
      <c r="L46" s="551"/>
      <c r="M46" s="573"/>
    </row>
    <row r="47" spans="1:13" ht="14.25" customHeight="1" thickBot="1" x14ac:dyDescent="0.3">
      <c r="A47" s="35"/>
      <c r="B47" s="24"/>
      <c r="C47" s="24"/>
      <c r="D47" s="30" t="s">
        <v>0</v>
      </c>
      <c r="E47" s="30"/>
      <c r="F47" s="30"/>
      <c r="G47" s="30"/>
      <c r="H47" s="30"/>
      <c r="I47" s="31"/>
      <c r="J47" s="506" t="s">
        <v>164</v>
      </c>
      <c r="K47" s="507"/>
      <c r="L47" s="507"/>
      <c r="M47" s="508"/>
    </row>
    <row r="48" spans="1:13" ht="14.25" customHeight="1" thickBot="1" x14ac:dyDescent="0.3">
      <c r="A48" s="36"/>
      <c r="B48" s="27"/>
      <c r="C48" s="27"/>
      <c r="D48" s="27"/>
      <c r="E48" s="27"/>
      <c r="F48" s="27"/>
      <c r="G48" s="27"/>
      <c r="H48" s="27"/>
      <c r="I48" s="27"/>
      <c r="J48" s="593"/>
      <c r="K48" s="594"/>
      <c r="L48" s="594"/>
      <c r="M48" s="595"/>
    </row>
    <row r="49" spans="1:13" ht="14.25" customHeight="1" x14ac:dyDescent="0.25">
      <c r="A49" s="260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</row>
    <row r="50" spans="1:13" ht="14.25" customHeight="1" x14ac:dyDescent="0.25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</row>
    <row r="51" spans="1:13" ht="14.25" customHeight="1" x14ac:dyDescent="0.25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</row>
    <row r="52" spans="1:13" ht="14.25" customHeight="1" x14ac:dyDescent="0.25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</row>
    <row r="53" spans="1:13" ht="14.25" customHeight="1" x14ac:dyDescent="0.25">
      <c r="A53" s="260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</row>
    <row r="54" spans="1:13" ht="14.25" customHeight="1" x14ac:dyDescent="0.25">
      <c r="A54" s="260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</row>
    <row r="55" spans="1:13" ht="14.25" customHeight="1" x14ac:dyDescent="0.25">
      <c r="A55" s="260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</row>
    <row r="56" spans="1:13" ht="14.25" customHeight="1" x14ac:dyDescent="0.25">
      <c r="A56" s="260"/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</row>
    <row r="57" spans="1:13" x14ac:dyDescent="0.25">
      <c r="A57" s="260"/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</row>
    <row r="58" spans="1:13" ht="21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</sheetData>
  <mergeCells count="73">
    <mergeCell ref="J48:M48"/>
    <mergeCell ref="K15:M15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23:M23"/>
    <mergeCell ref="A9:E9"/>
    <mergeCell ref="K9:M9"/>
    <mergeCell ref="A10:E10"/>
    <mergeCell ref="K10:M10"/>
    <mergeCell ref="A11:E11"/>
    <mergeCell ref="K11:M11"/>
    <mergeCell ref="A12:E12"/>
    <mergeCell ref="K12:M12"/>
    <mergeCell ref="A13:E13"/>
    <mergeCell ref="K13:M13"/>
    <mergeCell ref="A16:E16"/>
    <mergeCell ref="K16:M16"/>
    <mergeCell ref="A14:E14"/>
    <mergeCell ref="K14:M14"/>
    <mergeCell ref="A15:E15"/>
    <mergeCell ref="K20:M20"/>
    <mergeCell ref="A21:E21"/>
    <mergeCell ref="K21:M21"/>
    <mergeCell ref="A22:E22"/>
    <mergeCell ref="K22:M22"/>
    <mergeCell ref="A18:E18"/>
    <mergeCell ref="K18:M18"/>
    <mergeCell ref="A17:E17"/>
    <mergeCell ref="K17:M17"/>
    <mergeCell ref="A25:E25"/>
    <mergeCell ref="K25:L29"/>
    <mergeCell ref="M25:M29"/>
    <mergeCell ref="A26:E26"/>
    <mergeCell ref="A27:E27"/>
    <mergeCell ref="A28:E28"/>
    <mergeCell ref="A29:E29"/>
    <mergeCell ref="A24:E24"/>
    <mergeCell ref="K24:L24"/>
    <mergeCell ref="A19:E19"/>
    <mergeCell ref="K19:M19"/>
    <mergeCell ref="A20:E20"/>
    <mergeCell ref="L39:M39"/>
    <mergeCell ref="A30:E30"/>
    <mergeCell ref="L30:M30"/>
    <mergeCell ref="A31:E31"/>
    <mergeCell ref="A32:E32"/>
    <mergeCell ref="A33:E33"/>
    <mergeCell ref="A34:M34"/>
    <mergeCell ref="A35:I35"/>
    <mergeCell ref="L35:M35"/>
    <mergeCell ref="L36:M36"/>
    <mergeCell ref="L37:M37"/>
    <mergeCell ref="L38:M38"/>
    <mergeCell ref="J45:K45"/>
    <mergeCell ref="L45:M45"/>
    <mergeCell ref="J46:M46"/>
    <mergeCell ref="J47:M47"/>
    <mergeCell ref="L40:M40"/>
    <mergeCell ref="L41:M41"/>
    <mergeCell ref="L42:M42"/>
    <mergeCell ref="A43:M43"/>
    <mergeCell ref="J44:K44"/>
    <mergeCell ref="L44:M44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0"/>
  <sheetViews>
    <sheetView topLeftCell="A46" zoomScaleNormal="100" workbookViewId="0">
      <selection activeCell="N59" sqref="N59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">
        <v>86</v>
      </c>
      <c r="H5" s="537" t="s">
        <v>5</v>
      </c>
      <c r="I5" s="537"/>
      <c r="J5" s="48" t="s">
        <v>87</v>
      </c>
      <c r="K5" s="525">
        <f>7.5*42.33</f>
        <v>317.47499999999997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3.35" customHeight="1" x14ac:dyDescent="0.25">
      <c r="A10" s="586" t="s">
        <v>121</v>
      </c>
      <c r="B10" s="587"/>
      <c r="C10" s="587"/>
      <c r="D10" s="587"/>
      <c r="E10" s="588"/>
      <c r="F10" s="59" t="s">
        <v>122</v>
      </c>
      <c r="G10" s="7" t="s">
        <v>94</v>
      </c>
      <c r="H10" s="41">
        <v>11.6</v>
      </c>
      <c r="I10" s="41">
        <v>1.4</v>
      </c>
      <c r="J10" s="93"/>
      <c r="K10" s="557">
        <f t="shared" ref="K10:K17" si="0">H10*I10</f>
        <v>16.239999999999998</v>
      </c>
      <c r="L10" s="533"/>
      <c r="M10" s="534"/>
    </row>
    <row r="11" spans="1:13" ht="13.35" customHeight="1" x14ac:dyDescent="0.25">
      <c r="A11" s="586" t="s">
        <v>121</v>
      </c>
      <c r="B11" s="587"/>
      <c r="C11" s="587"/>
      <c r="D11" s="587"/>
      <c r="E11" s="588"/>
      <c r="F11" s="59" t="s">
        <v>122</v>
      </c>
      <c r="G11" s="7" t="s">
        <v>94</v>
      </c>
      <c r="H11" s="41">
        <v>7.5</v>
      </c>
      <c r="I11" s="41">
        <v>1.2</v>
      </c>
      <c r="J11" s="93"/>
      <c r="K11" s="557">
        <f t="shared" si="0"/>
        <v>9</v>
      </c>
      <c r="L11" s="533"/>
      <c r="M11" s="534"/>
    </row>
    <row r="12" spans="1:13" ht="13.35" customHeight="1" x14ac:dyDescent="0.25">
      <c r="A12" s="586" t="s">
        <v>121</v>
      </c>
      <c r="B12" s="587"/>
      <c r="C12" s="587"/>
      <c r="D12" s="587"/>
      <c r="E12" s="588"/>
      <c r="F12" s="59" t="s">
        <v>122</v>
      </c>
      <c r="G12" s="7" t="s">
        <v>94</v>
      </c>
      <c r="H12" s="41">
        <v>6.7</v>
      </c>
      <c r="I12" s="41">
        <v>0.8</v>
      </c>
      <c r="J12" s="93"/>
      <c r="K12" s="557">
        <f t="shared" si="0"/>
        <v>5.36</v>
      </c>
      <c r="L12" s="533"/>
      <c r="M12" s="534"/>
    </row>
    <row r="13" spans="1:13" ht="13.35" customHeight="1" x14ac:dyDescent="0.25">
      <c r="A13" s="586" t="s">
        <v>354</v>
      </c>
      <c r="B13" s="587"/>
      <c r="C13" s="587"/>
      <c r="D13" s="587"/>
      <c r="E13" s="588"/>
      <c r="F13" s="59" t="s">
        <v>122</v>
      </c>
      <c r="G13" s="7" t="s">
        <v>72</v>
      </c>
      <c r="H13" s="139">
        <v>7</v>
      </c>
      <c r="I13" s="139">
        <v>2.15</v>
      </c>
      <c r="J13" s="148"/>
      <c r="K13" s="557">
        <f>H13*I13</f>
        <v>15.049999999999999</v>
      </c>
      <c r="L13" s="533"/>
      <c r="M13" s="534"/>
    </row>
    <row r="14" spans="1:13" ht="13.35" customHeight="1" x14ac:dyDescent="0.25">
      <c r="A14" s="586" t="s">
        <v>129</v>
      </c>
      <c r="B14" s="587"/>
      <c r="C14" s="587"/>
      <c r="D14" s="587"/>
      <c r="E14" s="588"/>
      <c r="F14" s="70" t="s">
        <v>130</v>
      </c>
      <c r="G14" s="7" t="s">
        <v>72</v>
      </c>
      <c r="H14" s="41">
        <v>0.85</v>
      </c>
      <c r="I14" s="41">
        <v>1</v>
      </c>
      <c r="J14" s="93"/>
      <c r="K14" s="557">
        <f t="shared" si="0"/>
        <v>0.85</v>
      </c>
      <c r="L14" s="533"/>
      <c r="M14" s="534"/>
    </row>
    <row r="15" spans="1:13" ht="13.35" customHeight="1" x14ac:dyDescent="0.25">
      <c r="A15" s="586" t="s">
        <v>90</v>
      </c>
      <c r="B15" s="587"/>
      <c r="C15" s="587"/>
      <c r="D15" s="587"/>
      <c r="E15" s="588"/>
      <c r="F15" s="59" t="s">
        <v>122</v>
      </c>
      <c r="G15" s="7" t="s">
        <v>71</v>
      </c>
      <c r="H15" s="41">
        <v>5</v>
      </c>
      <c r="I15" s="41">
        <v>1</v>
      </c>
      <c r="J15" s="93"/>
      <c r="K15" s="557">
        <f t="shared" si="0"/>
        <v>5</v>
      </c>
      <c r="L15" s="533"/>
      <c r="M15" s="534"/>
    </row>
    <row r="16" spans="1:13" ht="13.35" customHeight="1" x14ac:dyDescent="0.25">
      <c r="A16" s="586" t="s">
        <v>353</v>
      </c>
      <c r="B16" s="587"/>
      <c r="C16" s="587"/>
      <c r="D16" s="587"/>
      <c r="E16" s="588"/>
      <c r="F16" s="59" t="s">
        <v>122</v>
      </c>
      <c r="G16" s="7" t="s">
        <v>94</v>
      </c>
      <c r="H16" s="41">
        <v>0.5</v>
      </c>
      <c r="I16" s="41">
        <v>0.15</v>
      </c>
      <c r="J16" s="93"/>
      <c r="K16" s="557">
        <f t="shared" si="0"/>
        <v>7.4999999999999997E-2</v>
      </c>
      <c r="L16" s="533"/>
      <c r="M16" s="534"/>
    </row>
    <row r="17" spans="1:13" ht="13.35" customHeight="1" x14ac:dyDescent="0.25">
      <c r="A17" s="548" t="s">
        <v>93</v>
      </c>
      <c r="B17" s="549"/>
      <c r="C17" s="549"/>
      <c r="D17" s="549"/>
      <c r="E17" s="550"/>
      <c r="F17" s="59" t="s">
        <v>122</v>
      </c>
      <c r="G17" s="7" t="s">
        <v>94</v>
      </c>
      <c r="H17" s="41">
        <v>34</v>
      </c>
      <c r="I17" s="41">
        <v>6.2</v>
      </c>
      <c r="J17" s="45"/>
      <c r="K17" s="493">
        <f t="shared" si="0"/>
        <v>210.8</v>
      </c>
      <c r="L17" s="493"/>
      <c r="M17" s="493"/>
    </row>
    <row r="18" spans="1:13" ht="13.35" customHeight="1" x14ac:dyDescent="0.25">
      <c r="A18" s="488"/>
      <c r="B18" s="488"/>
      <c r="C18" s="488"/>
      <c r="D18" s="488"/>
      <c r="E18" s="488"/>
      <c r="F18" s="59"/>
      <c r="G18" s="7"/>
      <c r="H18" s="41"/>
      <c r="I18" s="41"/>
      <c r="J18" s="93"/>
      <c r="K18" s="493"/>
      <c r="L18" s="493"/>
      <c r="M18" s="493"/>
    </row>
    <row r="19" spans="1:13" ht="13.35" customHeight="1" x14ac:dyDescent="0.25">
      <c r="A19" s="488"/>
      <c r="B19" s="488"/>
      <c r="C19" s="488"/>
      <c r="D19" s="488"/>
      <c r="E19" s="488"/>
      <c r="F19" s="45"/>
      <c r="G19" s="45"/>
      <c r="H19" s="45"/>
      <c r="I19" s="45"/>
      <c r="J19" s="45"/>
      <c r="K19" s="493"/>
      <c r="L19" s="493"/>
      <c r="M19" s="493"/>
    </row>
    <row r="20" spans="1:13" ht="13.35" customHeight="1" x14ac:dyDescent="0.25">
      <c r="A20" s="488"/>
      <c r="B20" s="488"/>
      <c r="C20" s="488"/>
      <c r="D20" s="488"/>
      <c r="E20" s="488"/>
      <c r="F20" s="45"/>
      <c r="G20" s="45"/>
      <c r="H20" s="45"/>
      <c r="I20" s="45"/>
      <c r="J20" s="45"/>
      <c r="K20" s="493"/>
      <c r="L20" s="493"/>
      <c r="M20" s="493"/>
    </row>
    <row r="21" spans="1:13" ht="13.35" customHeight="1" x14ac:dyDescent="0.25">
      <c r="A21" s="488"/>
      <c r="B21" s="488"/>
      <c r="C21" s="488"/>
      <c r="D21" s="488"/>
      <c r="E21" s="488"/>
      <c r="F21" s="45"/>
      <c r="G21" s="45"/>
      <c r="H21" s="45"/>
      <c r="I21" s="45"/>
      <c r="J21" s="45"/>
      <c r="K21" s="493"/>
      <c r="L21" s="493"/>
      <c r="M21" s="493"/>
    </row>
    <row r="22" spans="1:13" ht="13.35" customHeight="1" x14ac:dyDescent="0.25">
      <c r="A22" s="488"/>
      <c r="B22" s="488"/>
      <c r="C22" s="488"/>
      <c r="D22" s="488"/>
      <c r="E22" s="488"/>
      <c r="F22" s="45"/>
      <c r="G22" s="45"/>
      <c r="H22" s="45"/>
      <c r="I22" s="45"/>
      <c r="J22" s="45"/>
      <c r="K22" s="493"/>
      <c r="L22" s="493"/>
      <c r="M22" s="493"/>
    </row>
    <row r="23" spans="1:13" ht="13.35" customHeight="1" x14ac:dyDescent="0.25">
      <c r="A23" s="488"/>
      <c r="B23" s="488"/>
      <c r="C23" s="488"/>
      <c r="D23" s="488"/>
      <c r="E23" s="488"/>
      <c r="F23" s="45"/>
      <c r="G23" s="45"/>
      <c r="H23" s="45"/>
      <c r="I23" s="45"/>
      <c r="J23" s="45"/>
      <c r="K23" s="493"/>
      <c r="L23" s="493"/>
      <c r="M23" s="493"/>
    </row>
    <row r="24" spans="1:13" ht="13.35" customHeight="1" x14ac:dyDescent="0.25">
      <c r="A24" s="494" t="s">
        <v>97</v>
      </c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</row>
    <row r="25" spans="1:13" ht="24.75" customHeight="1" x14ac:dyDescent="0.25">
      <c r="A25" s="502" t="s">
        <v>8</v>
      </c>
      <c r="B25" s="502"/>
      <c r="C25" s="502"/>
      <c r="D25" s="502"/>
      <c r="E25" s="502"/>
      <c r="F25" s="10" t="s">
        <v>24</v>
      </c>
      <c r="G25" s="11" t="s">
        <v>9</v>
      </c>
      <c r="H25" s="13" t="s">
        <v>20</v>
      </c>
      <c r="I25" s="12" t="s">
        <v>10</v>
      </c>
      <c r="J25" s="13" t="s">
        <v>11</v>
      </c>
      <c r="K25" s="509" t="s">
        <v>101</v>
      </c>
      <c r="L25" s="509"/>
      <c r="M25" s="10" t="s">
        <v>77</v>
      </c>
    </row>
    <row r="26" spans="1:13" ht="13.35" customHeight="1" x14ac:dyDescent="0.25">
      <c r="A26" s="586" t="s">
        <v>232</v>
      </c>
      <c r="B26" s="587"/>
      <c r="C26" s="587"/>
      <c r="D26" s="587"/>
      <c r="E26" s="588"/>
      <c r="F26" s="59" t="s">
        <v>122</v>
      </c>
      <c r="G26" s="45" t="s">
        <v>94</v>
      </c>
      <c r="H26" s="45">
        <f>SUM(K10:M12)</f>
        <v>30.599999999999998</v>
      </c>
      <c r="I26" s="43">
        <f t="shared" ref="I26:I31" si="1">H26*100/$K$5</f>
        <v>9.6385542168674707</v>
      </c>
      <c r="J26" s="45">
        <v>61</v>
      </c>
      <c r="K26" s="524">
        <f>SUM(J26:J32)</f>
        <v>163</v>
      </c>
      <c r="L26" s="524"/>
      <c r="M26" s="523">
        <v>4</v>
      </c>
    </row>
    <row r="27" spans="1:13" ht="13.35" customHeight="1" x14ac:dyDescent="0.25">
      <c r="A27" s="586" t="s">
        <v>354</v>
      </c>
      <c r="B27" s="587"/>
      <c r="C27" s="587"/>
      <c r="D27" s="587"/>
      <c r="E27" s="588"/>
      <c r="F27" s="59" t="s">
        <v>122</v>
      </c>
      <c r="G27" s="149" t="s">
        <v>72</v>
      </c>
      <c r="H27" s="148">
        <f>K13</f>
        <v>15.049999999999999</v>
      </c>
      <c r="I27" s="140">
        <f t="shared" si="1"/>
        <v>4.740530750452792</v>
      </c>
      <c r="J27" s="148">
        <v>10</v>
      </c>
      <c r="K27" s="524"/>
      <c r="L27" s="524"/>
      <c r="M27" s="523"/>
    </row>
    <row r="28" spans="1:13" ht="13.35" customHeight="1" x14ac:dyDescent="0.25">
      <c r="A28" s="586" t="s">
        <v>129</v>
      </c>
      <c r="B28" s="587"/>
      <c r="C28" s="587"/>
      <c r="D28" s="587"/>
      <c r="E28" s="588"/>
      <c r="F28" s="70" t="s">
        <v>130</v>
      </c>
      <c r="G28" s="149" t="s">
        <v>72</v>
      </c>
      <c r="H28" s="45">
        <f>K14</f>
        <v>0.85</v>
      </c>
      <c r="I28" s="140">
        <f t="shared" si="1"/>
        <v>0.26773761713520755</v>
      </c>
      <c r="J28" s="45">
        <v>2</v>
      </c>
      <c r="K28" s="524"/>
      <c r="L28" s="524"/>
      <c r="M28" s="523"/>
    </row>
    <row r="29" spans="1:13" ht="13.35" customHeight="1" x14ac:dyDescent="0.25">
      <c r="A29" s="586" t="s">
        <v>90</v>
      </c>
      <c r="B29" s="587"/>
      <c r="C29" s="587"/>
      <c r="D29" s="587"/>
      <c r="E29" s="588"/>
      <c r="F29" s="59" t="s">
        <v>122</v>
      </c>
      <c r="G29" s="149" t="s">
        <v>71</v>
      </c>
      <c r="H29" s="93">
        <f>K15</f>
        <v>5</v>
      </c>
      <c r="I29" s="43">
        <f t="shared" si="1"/>
        <v>1.5749271596188679</v>
      </c>
      <c r="J29" s="45">
        <v>20</v>
      </c>
      <c r="K29" s="524"/>
      <c r="L29" s="524"/>
      <c r="M29" s="523"/>
    </row>
    <row r="30" spans="1:13" ht="13.35" customHeight="1" x14ac:dyDescent="0.25">
      <c r="A30" s="586" t="s">
        <v>355</v>
      </c>
      <c r="B30" s="587"/>
      <c r="C30" s="587"/>
      <c r="D30" s="587"/>
      <c r="E30" s="588"/>
      <c r="F30" s="59" t="s">
        <v>122</v>
      </c>
      <c r="G30" s="149" t="s">
        <v>94</v>
      </c>
      <c r="H30" s="93">
        <f>K16</f>
        <v>7.4999999999999997E-2</v>
      </c>
      <c r="I30" s="43">
        <f t="shared" si="1"/>
        <v>2.3623907394283016E-2</v>
      </c>
      <c r="J30" s="45">
        <v>0</v>
      </c>
      <c r="K30" s="524"/>
      <c r="L30" s="524"/>
      <c r="M30" s="523"/>
    </row>
    <row r="31" spans="1:13" ht="13.35" customHeight="1" x14ac:dyDescent="0.25">
      <c r="A31" s="548" t="s">
        <v>93</v>
      </c>
      <c r="B31" s="549"/>
      <c r="C31" s="549"/>
      <c r="D31" s="549"/>
      <c r="E31" s="550"/>
      <c r="F31" s="59" t="s">
        <v>122</v>
      </c>
      <c r="G31" s="149" t="s">
        <v>94</v>
      </c>
      <c r="H31" s="93">
        <f>K17</f>
        <v>210.8</v>
      </c>
      <c r="I31" s="43">
        <f t="shared" si="1"/>
        <v>66.398929049531461</v>
      </c>
      <c r="J31" s="45">
        <v>70</v>
      </c>
      <c r="K31" s="524"/>
      <c r="L31" s="524"/>
      <c r="M31" s="523"/>
    </row>
    <row r="32" spans="1:13" ht="13.35" customHeight="1" x14ac:dyDescent="0.25">
      <c r="A32" s="488"/>
      <c r="B32" s="488"/>
      <c r="C32" s="488"/>
      <c r="D32" s="488"/>
      <c r="E32" s="488"/>
      <c r="F32" s="45"/>
      <c r="G32" s="45"/>
      <c r="H32" s="93"/>
      <c r="I32" s="43"/>
      <c r="J32" s="45"/>
      <c r="K32" s="50" t="s">
        <v>71</v>
      </c>
      <c r="L32" s="492">
        <f>1+(9/98)*(100-MAX(J26:J32))</f>
        <v>3.7551020408163267</v>
      </c>
      <c r="M32" s="492"/>
    </row>
    <row r="33" spans="1:13" ht="13.35" customHeight="1" x14ac:dyDescent="0.25">
      <c r="A33" s="488"/>
      <c r="B33" s="488"/>
      <c r="C33" s="488"/>
      <c r="D33" s="488"/>
      <c r="E33" s="488"/>
      <c r="F33" s="7"/>
      <c r="G33" s="45"/>
      <c r="H33" s="45"/>
      <c r="I33" s="41"/>
      <c r="J33" s="45"/>
      <c r="K33" s="45"/>
      <c r="L33" s="45"/>
      <c r="M33" s="44"/>
    </row>
    <row r="34" spans="1:13" ht="13.35" customHeight="1" x14ac:dyDescent="0.25">
      <c r="A34" s="488"/>
      <c r="B34" s="488"/>
      <c r="C34" s="488"/>
      <c r="D34" s="488"/>
      <c r="E34" s="488"/>
      <c r="F34" s="7"/>
      <c r="G34" s="45"/>
      <c r="H34" s="45"/>
      <c r="I34" s="45"/>
      <c r="J34" s="45"/>
      <c r="K34" s="45"/>
      <c r="L34" s="45"/>
      <c r="M34" s="44"/>
    </row>
    <row r="35" spans="1:13" ht="13.35" customHeight="1" x14ac:dyDescent="0.25">
      <c r="A35" s="488"/>
      <c r="B35" s="488"/>
      <c r="C35" s="488"/>
      <c r="D35" s="488"/>
      <c r="E35" s="488"/>
      <c r="F35" s="7"/>
      <c r="G35" s="45"/>
      <c r="H35" s="45"/>
      <c r="I35" s="45"/>
      <c r="J35" s="45"/>
      <c r="K35" s="45"/>
      <c r="L35" s="45"/>
      <c r="M35" s="45"/>
    </row>
    <row r="36" spans="1:13" ht="14.45" customHeight="1" x14ac:dyDescent="0.25">
      <c r="A36" s="494" t="s">
        <v>12</v>
      </c>
      <c r="B36" s="494"/>
      <c r="C36" s="494"/>
      <c r="D36" s="494"/>
      <c r="E36" s="494"/>
      <c r="F36" s="494"/>
      <c r="G36" s="494"/>
      <c r="H36" s="494"/>
      <c r="I36" s="494"/>
      <c r="J36" s="494"/>
      <c r="K36" s="494"/>
      <c r="L36" s="494"/>
      <c r="M36" s="494"/>
    </row>
    <row r="37" spans="1:13" ht="13.9" customHeight="1" x14ac:dyDescent="0.25">
      <c r="A37" s="495" t="s">
        <v>75</v>
      </c>
      <c r="B37" s="495"/>
      <c r="C37" s="495"/>
      <c r="D37" s="495"/>
      <c r="E37" s="495"/>
      <c r="F37" s="495"/>
      <c r="G37" s="495"/>
      <c r="H37" s="495"/>
      <c r="I37" s="495"/>
      <c r="J37" s="58" t="s">
        <v>102</v>
      </c>
      <c r="K37" s="46" t="s">
        <v>13</v>
      </c>
      <c r="L37" s="494" t="s">
        <v>15</v>
      </c>
      <c r="M37" s="494"/>
    </row>
    <row r="38" spans="1:13" ht="13.9" customHeight="1" x14ac:dyDescent="0.25">
      <c r="A38" s="47">
        <v>70</v>
      </c>
      <c r="B38" s="47">
        <v>61</v>
      </c>
      <c r="C38" s="47">
        <v>20</v>
      </c>
      <c r="D38" s="168">
        <f>10*(L32-3)</f>
        <v>7.551020408163267</v>
      </c>
      <c r="E38" s="47"/>
      <c r="F38" s="47"/>
      <c r="G38" s="7"/>
      <c r="H38" s="47"/>
      <c r="I38" s="7"/>
      <c r="J38" s="169">
        <f>SUM(A38:H38)</f>
        <v>158.55102040816325</v>
      </c>
      <c r="K38" s="46">
        <v>4</v>
      </c>
      <c r="L38" s="494">
        <v>87</v>
      </c>
      <c r="M38" s="494"/>
    </row>
    <row r="39" spans="1:13" ht="13.9" customHeight="1" x14ac:dyDescent="0.25">
      <c r="A39" s="47">
        <f t="shared" ref="A39:C40" si="2">B38</f>
        <v>61</v>
      </c>
      <c r="B39" s="47">
        <f t="shared" si="2"/>
        <v>20</v>
      </c>
      <c r="C39" s="168">
        <f t="shared" si="2"/>
        <v>7.551020408163267</v>
      </c>
      <c r="D39" s="47">
        <v>2</v>
      </c>
      <c r="E39" s="47"/>
      <c r="F39" s="47"/>
      <c r="G39" s="47"/>
      <c r="H39" s="47"/>
      <c r="I39" s="7"/>
      <c r="J39" s="169">
        <f>SUM(A39:H39)</f>
        <v>90.551020408163268</v>
      </c>
      <c r="K39" s="46">
        <v>3</v>
      </c>
      <c r="L39" s="494">
        <v>58</v>
      </c>
      <c r="M39" s="494"/>
    </row>
    <row r="40" spans="1:13" ht="13.9" customHeight="1" x14ac:dyDescent="0.25">
      <c r="A40" s="47">
        <f t="shared" si="2"/>
        <v>20</v>
      </c>
      <c r="B40" s="168">
        <f t="shared" si="2"/>
        <v>7.551020408163267</v>
      </c>
      <c r="C40" s="47">
        <f t="shared" si="2"/>
        <v>2</v>
      </c>
      <c r="D40" s="47">
        <v>2</v>
      </c>
      <c r="E40" s="47"/>
      <c r="F40" s="47"/>
      <c r="G40" s="47"/>
      <c r="H40" s="47"/>
      <c r="I40" s="7"/>
      <c r="J40" s="169">
        <f>SUM(A40:H40)</f>
        <v>31.551020408163268</v>
      </c>
      <c r="K40" s="46">
        <v>2</v>
      </c>
      <c r="L40" s="494">
        <v>23</v>
      </c>
      <c r="M40" s="494"/>
    </row>
    <row r="41" spans="1:13" ht="13.9" customHeight="1" x14ac:dyDescent="0.25">
      <c r="A41" s="168">
        <f>B40</f>
        <v>7.551020408163267</v>
      </c>
      <c r="B41" s="47">
        <f>C40</f>
        <v>2</v>
      </c>
      <c r="C41" s="47">
        <v>2</v>
      </c>
      <c r="D41" s="47">
        <v>2</v>
      </c>
      <c r="E41" s="47"/>
      <c r="F41" s="47"/>
      <c r="G41" s="47"/>
      <c r="H41" s="47"/>
      <c r="I41" s="7"/>
      <c r="J41" s="169">
        <f>SUM(A41:H41)</f>
        <v>13.551020408163268</v>
      </c>
      <c r="K41" s="46">
        <v>1</v>
      </c>
      <c r="L41" s="494">
        <v>14</v>
      </c>
      <c r="M41" s="494"/>
    </row>
    <row r="42" spans="1:13" ht="13.9" customHeight="1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8"/>
      <c r="K42" s="46">
        <f>K41-1</f>
        <v>0</v>
      </c>
      <c r="L42" s="494"/>
      <c r="M42" s="494"/>
    </row>
    <row r="43" spans="1:13" ht="13.9" customHeight="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6"/>
      <c r="L43" s="494"/>
      <c r="M43" s="494"/>
    </row>
    <row r="44" spans="1:13" ht="13.15" customHeight="1" x14ac:dyDescent="0.25">
      <c r="A44" s="7"/>
      <c r="B44" s="7"/>
      <c r="C44" s="7"/>
      <c r="D44" s="45"/>
      <c r="E44" s="45"/>
      <c r="F44" s="45"/>
      <c r="G44" s="45"/>
      <c r="H44" s="45"/>
      <c r="I44" s="45"/>
      <c r="J44" s="45"/>
      <c r="K44" s="46"/>
      <c r="L44" s="494"/>
      <c r="M44" s="494"/>
    </row>
    <row r="45" spans="1:13" ht="13.15" customHeight="1" thickBot="1" x14ac:dyDescent="0.3">
      <c r="A45" s="580"/>
      <c r="B45" s="581"/>
      <c r="C45" s="581"/>
      <c r="D45" s="581"/>
      <c r="E45" s="581"/>
      <c r="F45" s="581"/>
      <c r="G45" s="581"/>
      <c r="H45" s="581"/>
      <c r="I45" s="581"/>
      <c r="J45" s="581"/>
      <c r="K45" s="581"/>
      <c r="L45" s="581"/>
      <c r="M45" s="582"/>
    </row>
    <row r="46" spans="1:13" ht="13.1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545" t="s">
        <v>103</v>
      </c>
      <c r="K46" s="546"/>
      <c r="L46" s="546">
        <f>MAX(L38:M44)</f>
        <v>87</v>
      </c>
      <c r="M46" s="547"/>
    </row>
    <row r="47" spans="1:13" ht="14.4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538" t="s">
        <v>104</v>
      </c>
      <c r="K47" s="494"/>
      <c r="L47" s="494">
        <f>100-L46</f>
        <v>13</v>
      </c>
      <c r="M47" s="539"/>
    </row>
    <row r="48" spans="1:13" ht="14.45" customHeight="1" x14ac:dyDescent="0.25">
      <c r="A48" s="35"/>
      <c r="B48" s="24"/>
      <c r="C48" s="24"/>
      <c r="D48" s="25"/>
      <c r="E48" s="25"/>
      <c r="F48" s="25"/>
      <c r="G48" s="25"/>
      <c r="H48" s="25"/>
      <c r="I48" s="25"/>
      <c r="J48" s="572" t="s">
        <v>105</v>
      </c>
      <c r="K48" s="551"/>
      <c r="L48" s="551"/>
      <c r="M48" s="573"/>
    </row>
    <row r="49" spans="1:13" ht="14.25" customHeight="1" thickBot="1" x14ac:dyDescent="0.3">
      <c r="A49" s="35"/>
      <c r="B49" s="24"/>
      <c r="C49" s="24"/>
      <c r="D49" s="30" t="s">
        <v>0</v>
      </c>
      <c r="E49" s="30"/>
      <c r="F49" s="30"/>
      <c r="G49" s="30"/>
      <c r="H49" s="30"/>
      <c r="I49" s="31"/>
      <c r="J49" s="506" t="s">
        <v>164</v>
      </c>
      <c r="K49" s="507"/>
      <c r="L49" s="507"/>
      <c r="M49" s="508"/>
    </row>
    <row r="50" spans="1:13" ht="14.25" customHeight="1" thickBot="1" x14ac:dyDescent="0.3">
      <c r="A50" s="36"/>
      <c r="B50" s="27"/>
      <c r="C50" s="27"/>
      <c r="D50" s="27"/>
      <c r="E50" s="27"/>
      <c r="F50" s="27"/>
      <c r="G50" s="27"/>
      <c r="H50" s="27"/>
      <c r="I50" s="27"/>
      <c r="J50" s="593"/>
      <c r="K50" s="594"/>
      <c r="L50" s="594"/>
      <c r="M50" s="595"/>
    </row>
    <row r="51" spans="1:13" ht="14.25" customHeight="1" x14ac:dyDescent="0.25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</row>
    <row r="52" spans="1:13" ht="14.25" customHeight="1" x14ac:dyDescent="0.25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</row>
    <row r="53" spans="1:13" ht="14.25" customHeight="1" x14ac:dyDescent="0.25">
      <c r="A53" s="260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</row>
    <row r="54" spans="1:13" ht="14.25" customHeight="1" x14ac:dyDescent="0.25">
      <c r="A54" s="260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</row>
    <row r="55" spans="1:13" ht="14.25" customHeight="1" x14ac:dyDescent="0.25">
      <c r="A55" s="260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</row>
    <row r="56" spans="1:13" ht="14.25" customHeight="1" x14ac:dyDescent="0.25">
      <c r="A56" s="260"/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</row>
    <row r="57" spans="1:13" ht="14.25" customHeight="1" x14ac:dyDescent="0.25">
      <c r="A57" s="260"/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</row>
    <row r="58" spans="1:13" ht="14.25" customHeight="1" x14ac:dyDescent="0.25">
      <c r="A58" s="260"/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</row>
    <row r="59" spans="1:13" x14ac:dyDescent="0.25">
      <c r="A59" s="260"/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</row>
    <row r="60" spans="1:13" ht="21.75" customHeight="1" x14ac:dyDescent="0.25">
      <c r="A60" s="260"/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</row>
  </sheetData>
  <mergeCells count="76">
    <mergeCell ref="A18:E18"/>
    <mergeCell ref="K18:M18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7:E17"/>
    <mergeCell ref="K17:M17"/>
    <mergeCell ref="A10:E10"/>
    <mergeCell ref="K10:M10"/>
    <mergeCell ref="A11:E11"/>
    <mergeCell ref="K11:M11"/>
    <mergeCell ref="A12:E12"/>
    <mergeCell ref="K12:M12"/>
    <mergeCell ref="A14:E14"/>
    <mergeCell ref="K14:M14"/>
    <mergeCell ref="A15:E15"/>
    <mergeCell ref="K15:M15"/>
    <mergeCell ref="A16:E16"/>
    <mergeCell ref="K16:M16"/>
    <mergeCell ref="A13:E13"/>
    <mergeCell ref="K13:M13"/>
    <mergeCell ref="A25:E25"/>
    <mergeCell ref="K25:L25"/>
    <mergeCell ref="A19:E19"/>
    <mergeCell ref="K19:M19"/>
    <mergeCell ref="A20:E20"/>
    <mergeCell ref="K20:M20"/>
    <mergeCell ref="A21:E21"/>
    <mergeCell ref="K21:M21"/>
    <mergeCell ref="A22:E22"/>
    <mergeCell ref="K22:M22"/>
    <mergeCell ref="A23:E23"/>
    <mergeCell ref="K23:M23"/>
    <mergeCell ref="A24:M24"/>
    <mergeCell ref="A26:E26"/>
    <mergeCell ref="K26:L31"/>
    <mergeCell ref="M26:M31"/>
    <mergeCell ref="A28:E28"/>
    <mergeCell ref="A29:E29"/>
    <mergeCell ref="A30:E30"/>
    <mergeCell ref="A31:E31"/>
    <mergeCell ref="A27:E27"/>
    <mergeCell ref="L41:M41"/>
    <mergeCell ref="A32:E32"/>
    <mergeCell ref="L32:M32"/>
    <mergeCell ref="A33:E33"/>
    <mergeCell ref="A34:E34"/>
    <mergeCell ref="A35:E35"/>
    <mergeCell ref="A36:M36"/>
    <mergeCell ref="A37:I37"/>
    <mergeCell ref="L37:M37"/>
    <mergeCell ref="L38:M38"/>
    <mergeCell ref="L39:M39"/>
    <mergeCell ref="L40:M40"/>
    <mergeCell ref="L42:M42"/>
    <mergeCell ref="L43:M43"/>
    <mergeCell ref="L44:M44"/>
    <mergeCell ref="A45:M45"/>
    <mergeCell ref="J46:K46"/>
    <mergeCell ref="L46:M46"/>
    <mergeCell ref="J50:M50"/>
    <mergeCell ref="J47:K47"/>
    <mergeCell ref="L47:M47"/>
    <mergeCell ref="J48:M48"/>
    <mergeCell ref="J49:M4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37" zoomScaleNormal="100" workbookViewId="0">
      <selection activeCell="A25" sqref="A25:E25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tr">
        <f>datos!G39</f>
        <v>9 + 510</v>
      </c>
      <c r="H5" s="537" t="s">
        <v>5</v>
      </c>
      <c r="I5" s="537"/>
      <c r="J5" s="48" t="str">
        <f>datos!H39</f>
        <v>9 + 553</v>
      </c>
      <c r="K5" s="525">
        <f>7.5*42.33</f>
        <v>317.47499999999997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586" t="s">
        <v>129</v>
      </c>
      <c r="B10" s="587"/>
      <c r="C10" s="587"/>
      <c r="D10" s="587"/>
      <c r="E10" s="588"/>
      <c r="F10" s="70" t="s">
        <v>130</v>
      </c>
      <c r="G10" s="149" t="s">
        <v>72</v>
      </c>
      <c r="H10" s="41">
        <v>1.3</v>
      </c>
      <c r="I10" s="41">
        <v>0.6</v>
      </c>
      <c r="K10" s="493">
        <f t="shared" ref="K10:K16" si="0">H10*I10</f>
        <v>0.78</v>
      </c>
      <c r="L10" s="493"/>
      <c r="M10" s="493"/>
    </row>
    <row r="11" spans="1:13" ht="13.35" customHeight="1" x14ac:dyDescent="0.25">
      <c r="A11" s="586" t="s">
        <v>129</v>
      </c>
      <c r="B11" s="587"/>
      <c r="C11" s="587"/>
      <c r="D11" s="587"/>
      <c r="E11" s="588"/>
      <c r="F11" s="70" t="s">
        <v>130</v>
      </c>
      <c r="G11" s="149" t="s">
        <v>72</v>
      </c>
      <c r="H11" s="41">
        <v>10</v>
      </c>
      <c r="I11" s="41">
        <v>0.6</v>
      </c>
      <c r="K11" s="493">
        <f t="shared" si="0"/>
        <v>6</v>
      </c>
      <c r="L11" s="493"/>
      <c r="M11" s="493"/>
    </row>
    <row r="12" spans="1:13" ht="13.35" customHeight="1" x14ac:dyDescent="0.25">
      <c r="A12" s="586" t="s">
        <v>93</v>
      </c>
      <c r="B12" s="587"/>
      <c r="C12" s="587"/>
      <c r="D12" s="587"/>
      <c r="E12" s="588"/>
      <c r="F12" s="70" t="s">
        <v>122</v>
      </c>
      <c r="G12" s="74" t="s">
        <v>94</v>
      </c>
      <c r="H12" s="139">
        <v>15</v>
      </c>
      <c r="I12" s="139">
        <v>7.3</v>
      </c>
      <c r="J12" s="139">
        <v>0.15</v>
      </c>
      <c r="K12" s="493">
        <f t="shared" si="0"/>
        <v>109.5</v>
      </c>
      <c r="L12" s="493"/>
      <c r="M12" s="493"/>
    </row>
    <row r="13" spans="1:13" ht="13.35" customHeight="1" x14ac:dyDescent="0.25">
      <c r="A13" s="553" t="s">
        <v>171</v>
      </c>
      <c r="B13" s="553"/>
      <c r="C13" s="553"/>
      <c r="D13" s="553"/>
      <c r="E13" s="553"/>
      <c r="F13" s="70" t="s">
        <v>130</v>
      </c>
      <c r="G13" s="149" t="s">
        <v>72</v>
      </c>
      <c r="H13" s="41">
        <v>1.1000000000000001</v>
      </c>
      <c r="I13" s="41">
        <v>0.8</v>
      </c>
      <c r="J13" s="41"/>
      <c r="K13" s="493">
        <f t="shared" si="0"/>
        <v>0.88000000000000012</v>
      </c>
      <c r="L13" s="493"/>
      <c r="M13" s="493"/>
    </row>
    <row r="14" spans="1:13" ht="13.35" customHeight="1" x14ac:dyDescent="0.25">
      <c r="A14" s="553" t="s">
        <v>90</v>
      </c>
      <c r="B14" s="553"/>
      <c r="C14" s="553"/>
      <c r="D14" s="553"/>
      <c r="E14" s="553"/>
      <c r="F14" s="70" t="s">
        <v>130</v>
      </c>
      <c r="G14" s="149" t="s">
        <v>72</v>
      </c>
      <c r="H14" s="139">
        <v>12</v>
      </c>
      <c r="I14" s="139">
        <v>0.6</v>
      </c>
      <c r="J14" s="139"/>
      <c r="K14" s="493">
        <f t="shared" si="0"/>
        <v>7.1999999999999993</v>
      </c>
      <c r="L14" s="493"/>
      <c r="M14" s="493"/>
    </row>
    <row r="15" spans="1:13" ht="13.35" customHeight="1" x14ac:dyDescent="0.25">
      <c r="A15" s="553" t="s">
        <v>121</v>
      </c>
      <c r="B15" s="553"/>
      <c r="C15" s="553"/>
      <c r="D15" s="553"/>
      <c r="E15" s="553"/>
      <c r="F15" s="59" t="s">
        <v>122</v>
      </c>
      <c r="G15" s="149" t="s">
        <v>94</v>
      </c>
      <c r="H15" s="41">
        <v>0.8</v>
      </c>
      <c r="I15" s="41">
        <v>1.2</v>
      </c>
      <c r="J15" s="41"/>
      <c r="K15" s="493">
        <f t="shared" si="0"/>
        <v>0.96</v>
      </c>
      <c r="L15" s="493"/>
      <c r="M15" s="493"/>
    </row>
    <row r="16" spans="1:13" ht="13.35" customHeight="1" x14ac:dyDescent="0.25">
      <c r="A16" s="488" t="s">
        <v>172</v>
      </c>
      <c r="B16" s="488"/>
      <c r="C16" s="488"/>
      <c r="D16" s="488"/>
      <c r="E16" s="488"/>
      <c r="F16" s="59" t="s">
        <v>122</v>
      </c>
      <c r="G16" s="149" t="s">
        <v>72</v>
      </c>
      <c r="H16" s="139">
        <v>40</v>
      </c>
      <c r="I16" s="139">
        <v>7.5</v>
      </c>
      <c r="J16" s="7"/>
      <c r="K16" s="493">
        <f t="shared" si="0"/>
        <v>300</v>
      </c>
      <c r="L16" s="493"/>
      <c r="M16" s="493"/>
    </row>
    <row r="17" spans="1:13" ht="13.35" customHeight="1" x14ac:dyDescent="0.25">
      <c r="A17" s="494" t="s">
        <v>97</v>
      </c>
      <c r="B17" s="494"/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</row>
    <row r="18" spans="1:13" ht="24.75" customHeight="1" x14ac:dyDescent="0.25">
      <c r="A18" s="502" t="s">
        <v>8</v>
      </c>
      <c r="B18" s="502"/>
      <c r="C18" s="502"/>
      <c r="D18" s="502"/>
      <c r="E18" s="502"/>
      <c r="F18" s="10" t="s">
        <v>24</v>
      </c>
      <c r="G18" s="11" t="s">
        <v>9</v>
      </c>
      <c r="H18" s="13" t="s">
        <v>20</v>
      </c>
      <c r="I18" s="12" t="s">
        <v>10</v>
      </c>
      <c r="J18" s="13" t="s">
        <v>11</v>
      </c>
      <c r="K18" s="509" t="s">
        <v>101</v>
      </c>
      <c r="L18" s="509"/>
      <c r="M18" s="10" t="s">
        <v>77</v>
      </c>
    </row>
    <row r="19" spans="1:13" ht="13.35" customHeight="1" x14ac:dyDescent="0.25">
      <c r="A19" s="586" t="s">
        <v>340</v>
      </c>
      <c r="B19" s="587"/>
      <c r="C19" s="587"/>
      <c r="D19" s="587"/>
      <c r="E19" s="588"/>
      <c r="F19" s="70" t="s">
        <v>130</v>
      </c>
      <c r="G19" s="45" t="s">
        <v>72</v>
      </c>
      <c r="H19" s="45">
        <f>SUM(K10:M11)</f>
        <v>6.78</v>
      </c>
      <c r="I19" s="43">
        <f t="shared" ref="I19:I24" si="1">H19*100/$K$5</f>
        <v>2.1356012284431847</v>
      </c>
      <c r="J19" s="45">
        <v>5</v>
      </c>
      <c r="K19" s="524">
        <f>SUM(J19:J25)</f>
        <v>141</v>
      </c>
      <c r="L19" s="524"/>
      <c r="M19" s="523">
        <v>5</v>
      </c>
    </row>
    <row r="20" spans="1:13" ht="13.35" customHeight="1" x14ac:dyDescent="0.25">
      <c r="A20" s="586" t="s">
        <v>330</v>
      </c>
      <c r="B20" s="587"/>
      <c r="C20" s="587"/>
      <c r="D20" s="587"/>
      <c r="E20" s="588"/>
      <c r="F20" s="70" t="s">
        <v>122</v>
      </c>
      <c r="G20" s="74" t="s">
        <v>94</v>
      </c>
      <c r="H20" s="148">
        <f>K12</f>
        <v>109.5</v>
      </c>
      <c r="I20" s="140">
        <f t="shared" si="1"/>
        <v>34.490904795653208</v>
      </c>
      <c r="J20" s="148">
        <v>64</v>
      </c>
      <c r="K20" s="524"/>
      <c r="L20" s="524"/>
      <c r="M20" s="523"/>
    </row>
    <row r="21" spans="1:13" ht="13.35" customHeight="1" x14ac:dyDescent="0.25">
      <c r="A21" s="553" t="s">
        <v>320</v>
      </c>
      <c r="B21" s="553"/>
      <c r="C21" s="553"/>
      <c r="D21" s="553"/>
      <c r="E21" s="553"/>
      <c r="F21" s="70" t="s">
        <v>122</v>
      </c>
      <c r="G21" s="45" t="s">
        <v>72</v>
      </c>
      <c r="H21" s="148">
        <f>K13</f>
        <v>0.88000000000000012</v>
      </c>
      <c r="I21" s="140">
        <f t="shared" si="1"/>
        <v>0.27718718009292076</v>
      </c>
      <c r="J21" s="45">
        <v>6</v>
      </c>
      <c r="K21" s="524"/>
      <c r="L21" s="524"/>
      <c r="M21" s="523"/>
    </row>
    <row r="22" spans="1:13" ht="13.35" customHeight="1" x14ac:dyDescent="0.25">
      <c r="A22" s="553" t="s">
        <v>315</v>
      </c>
      <c r="B22" s="553"/>
      <c r="C22" s="553"/>
      <c r="D22" s="553"/>
      <c r="E22" s="553"/>
      <c r="F22" s="70" t="s">
        <v>122</v>
      </c>
      <c r="G22" s="148" t="s">
        <v>72</v>
      </c>
      <c r="H22" s="148">
        <f>K14</f>
        <v>7.1999999999999993</v>
      </c>
      <c r="I22" s="140">
        <f t="shared" si="1"/>
        <v>2.2678951098511693</v>
      </c>
      <c r="J22" s="148">
        <v>27</v>
      </c>
      <c r="K22" s="524"/>
      <c r="L22" s="524"/>
      <c r="M22" s="523"/>
    </row>
    <row r="23" spans="1:13" ht="13.35" customHeight="1" x14ac:dyDescent="0.25">
      <c r="A23" s="553" t="s">
        <v>341</v>
      </c>
      <c r="B23" s="553"/>
      <c r="C23" s="553"/>
      <c r="D23" s="553"/>
      <c r="E23" s="553"/>
      <c r="F23" s="70" t="s">
        <v>130</v>
      </c>
      <c r="G23" s="45" t="s">
        <v>94</v>
      </c>
      <c r="H23" s="148">
        <f>K15</f>
        <v>0.96</v>
      </c>
      <c r="I23" s="140">
        <f t="shared" si="1"/>
        <v>0.30238601464682263</v>
      </c>
      <c r="J23" s="45">
        <v>19</v>
      </c>
      <c r="K23" s="524"/>
      <c r="L23" s="524"/>
      <c r="M23" s="523"/>
    </row>
    <row r="24" spans="1:13" ht="13.35" customHeight="1" x14ac:dyDescent="0.25">
      <c r="A24" s="488" t="s">
        <v>342</v>
      </c>
      <c r="B24" s="488"/>
      <c r="C24" s="488"/>
      <c r="D24" s="488"/>
      <c r="E24" s="488"/>
      <c r="F24" s="59" t="s">
        <v>122</v>
      </c>
      <c r="G24" s="45" t="s">
        <v>94</v>
      </c>
      <c r="H24" s="148">
        <f>K16</f>
        <v>300</v>
      </c>
      <c r="I24" s="140">
        <f t="shared" si="1"/>
        <v>94.495629577132064</v>
      </c>
      <c r="J24" s="45">
        <v>20</v>
      </c>
      <c r="K24" s="524"/>
      <c r="L24" s="524"/>
      <c r="M24" s="523"/>
    </row>
    <row r="25" spans="1:13" ht="13.35" customHeight="1" x14ac:dyDescent="0.25">
      <c r="A25" s="488"/>
      <c r="B25" s="488"/>
      <c r="C25" s="488"/>
      <c r="D25" s="488"/>
      <c r="E25" s="488"/>
      <c r="F25" s="45"/>
      <c r="G25" s="45"/>
      <c r="H25" s="45"/>
      <c r="I25" s="43"/>
      <c r="J25" s="45"/>
      <c r="K25" s="50" t="s">
        <v>71</v>
      </c>
      <c r="L25" s="492">
        <f>1+(9/98)*(100-MAX(J19:J25))</f>
        <v>4.3061224489795915</v>
      </c>
      <c r="M25" s="492"/>
    </row>
    <row r="26" spans="1:13" ht="14.45" customHeight="1" x14ac:dyDescent="0.25">
      <c r="A26" s="494" t="s">
        <v>12</v>
      </c>
      <c r="B26" s="494"/>
      <c r="C26" s="494"/>
      <c r="D26" s="494"/>
      <c r="E26" s="494"/>
      <c r="F26" s="494"/>
      <c r="G26" s="494"/>
      <c r="H26" s="494"/>
      <c r="I26" s="494"/>
      <c r="J26" s="494"/>
      <c r="K26" s="494"/>
      <c r="L26" s="494"/>
      <c r="M26" s="494"/>
    </row>
    <row r="27" spans="1:13" ht="13.9" customHeight="1" x14ac:dyDescent="0.25">
      <c r="A27" s="495" t="s">
        <v>75</v>
      </c>
      <c r="B27" s="495"/>
      <c r="C27" s="495"/>
      <c r="D27" s="495"/>
      <c r="E27" s="495"/>
      <c r="F27" s="495"/>
      <c r="G27" s="495"/>
      <c r="H27" s="495"/>
      <c r="I27" s="495"/>
      <c r="J27" s="58" t="s">
        <v>102</v>
      </c>
      <c r="K27" s="46" t="s">
        <v>13</v>
      </c>
      <c r="L27" s="494" t="s">
        <v>15</v>
      </c>
      <c r="M27" s="494"/>
    </row>
    <row r="28" spans="1:13" ht="13.9" customHeight="1" x14ac:dyDescent="0.25">
      <c r="A28" s="47">
        <v>64</v>
      </c>
      <c r="B28" s="47">
        <v>27</v>
      </c>
      <c r="C28" s="47">
        <v>20</v>
      </c>
      <c r="D28" s="47">
        <v>19</v>
      </c>
      <c r="E28" s="168">
        <f>6*(L25-4)</f>
        <v>1.8367346938775491</v>
      </c>
      <c r="F28" s="47"/>
      <c r="G28" s="7"/>
      <c r="H28" s="47"/>
      <c r="I28" s="7"/>
      <c r="J28" s="169">
        <f>SUM(A28:H28)</f>
        <v>131.83673469387756</v>
      </c>
      <c r="K28" s="46">
        <f>M19</f>
        <v>5</v>
      </c>
      <c r="L28" s="494">
        <v>69</v>
      </c>
      <c r="M28" s="494"/>
    </row>
    <row r="29" spans="1:13" ht="13.9" customHeight="1" x14ac:dyDescent="0.25">
      <c r="A29" s="47">
        <f>B28</f>
        <v>27</v>
      </c>
      <c r="B29" s="47">
        <f>C28</f>
        <v>20</v>
      </c>
      <c r="C29" s="47">
        <f>D28</f>
        <v>19</v>
      </c>
      <c r="D29" s="168">
        <f>E28</f>
        <v>1.8367346938775491</v>
      </c>
      <c r="E29" s="47">
        <v>2</v>
      </c>
      <c r="F29" s="47"/>
      <c r="G29" s="47"/>
      <c r="H29" s="47"/>
      <c r="I29" s="7"/>
      <c r="J29" s="169">
        <f>SUM(A29:H29)</f>
        <v>69.836734693877546</v>
      </c>
      <c r="K29" s="46">
        <f>K28-1</f>
        <v>4</v>
      </c>
      <c r="L29" s="494">
        <v>39</v>
      </c>
      <c r="M29" s="494"/>
    </row>
    <row r="30" spans="1:13" ht="13.9" customHeight="1" x14ac:dyDescent="0.25">
      <c r="A30" s="47">
        <f>B29</f>
        <v>20</v>
      </c>
      <c r="B30" s="47">
        <f t="shared" ref="B30:D32" si="2">C29</f>
        <v>19</v>
      </c>
      <c r="C30" s="168">
        <f t="shared" si="2"/>
        <v>1.8367346938775491</v>
      </c>
      <c r="D30" s="47">
        <f t="shared" si="2"/>
        <v>2</v>
      </c>
      <c r="E30" s="47">
        <v>2</v>
      </c>
      <c r="F30" s="47"/>
      <c r="G30" s="47"/>
      <c r="H30" s="47"/>
      <c r="I30" s="7"/>
      <c r="J30" s="169">
        <f>SUM(A30:H30)</f>
        <v>44.836734693877546</v>
      </c>
      <c r="K30" s="46">
        <f>K29-1</f>
        <v>3</v>
      </c>
      <c r="L30" s="494">
        <v>28</v>
      </c>
      <c r="M30" s="494"/>
    </row>
    <row r="31" spans="1:13" ht="13.9" customHeight="1" x14ac:dyDescent="0.25">
      <c r="A31" s="47">
        <f>B30</f>
        <v>19</v>
      </c>
      <c r="B31" s="168">
        <f t="shared" si="2"/>
        <v>1.8367346938775491</v>
      </c>
      <c r="C31" s="47">
        <f t="shared" si="2"/>
        <v>2</v>
      </c>
      <c r="D31" s="47">
        <f>E30</f>
        <v>2</v>
      </c>
      <c r="E31" s="47">
        <v>2</v>
      </c>
      <c r="F31" s="47"/>
      <c r="G31" s="47"/>
      <c r="H31" s="47"/>
      <c r="I31" s="7"/>
      <c r="J31" s="169">
        <f>SUM(A31:H31)</f>
        <v>26.836734693877549</v>
      </c>
      <c r="K31" s="46">
        <f>K30-1</f>
        <v>2</v>
      </c>
      <c r="L31" s="494">
        <v>19</v>
      </c>
      <c r="M31" s="494"/>
    </row>
    <row r="32" spans="1:13" ht="13.9" customHeight="1" x14ac:dyDescent="0.25">
      <c r="A32" s="168">
        <f>B31</f>
        <v>1.8367346938775491</v>
      </c>
      <c r="B32" s="47">
        <f t="shared" si="2"/>
        <v>2</v>
      </c>
      <c r="C32" s="47">
        <f t="shared" si="2"/>
        <v>2</v>
      </c>
      <c r="D32" s="47">
        <f t="shared" si="2"/>
        <v>2</v>
      </c>
      <c r="E32" s="47">
        <v>2</v>
      </c>
      <c r="F32" s="47"/>
      <c r="G32" s="47"/>
      <c r="H32" s="47"/>
      <c r="I32" s="47"/>
      <c r="J32" s="169">
        <f>SUM(A32:H32)</f>
        <v>9.8367346938775491</v>
      </c>
      <c r="K32" s="46">
        <f>K31-1</f>
        <v>1</v>
      </c>
      <c r="L32" s="494">
        <v>10</v>
      </c>
      <c r="M32" s="494"/>
    </row>
    <row r="33" spans="1:13" ht="13.15" customHeight="1" thickBot="1" x14ac:dyDescent="0.3">
      <c r="A33" s="580"/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2"/>
    </row>
    <row r="34" spans="1:13" ht="13.1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599" t="s">
        <v>103</v>
      </c>
      <c r="K34" s="600"/>
      <c r="L34" s="600">
        <f>MAX(L28:M32)</f>
        <v>69</v>
      </c>
      <c r="M34" s="601"/>
    </row>
    <row r="35" spans="1:13" ht="14.4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596" t="s">
        <v>104</v>
      </c>
      <c r="K35" s="597"/>
      <c r="L35" s="597">
        <f>100-L34</f>
        <v>31</v>
      </c>
      <c r="M35" s="598"/>
    </row>
    <row r="36" spans="1:13" ht="14.45" customHeight="1" x14ac:dyDescent="0.25">
      <c r="A36" s="35"/>
      <c r="B36" s="24"/>
      <c r="C36" s="24"/>
      <c r="D36" s="25"/>
      <c r="E36" s="25"/>
      <c r="F36" s="25"/>
      <c r="G36" s="25"/>
      <c r="H36" s="25"/>
      <c r="I36" s="25"/>
      <c r="J36" s="572" t="s">
        <v>105</v>
      </c>
      <c r="K36" s="551"/>
      <c r="L36" s="551"/>
      <c r="M36" s="573"/>
    </row>
    <row r="37" spans="1:13" ht="14.25" customHeight="1" thickBot="1" x14ac:dyDescent="0.3">
      <c r="A37" s="35"/>
      <c r="B37" s="24"/>
      <c r="C37" s="24"/>
      <c r="D37" s="30" t="s">
        <v>0</v>
      </c>
      <c r="E37" s="30"/>
      <c r="F37" s="30"/>
      <c r="G37" s="30"/>
      <c r="H37" s="30"/>
      <c r="I37" s="31"/>
      <c r="J37" s="506" t="s">
        <v>176</v>
      </c>
      <c r="K37" s="507"/>
      <c r="L37" s="507"/>
      <c r="M37" s="508"/>
    </row>
    <row r="38" spans="1:13" ht="14.25" customHeight="1" thickBot="1" x14ac:dyDescent="0.3">
      <c r="A38" s="262"/>
      <c r="B38" s="262"/>
      <c r="C38" s="262"/>
      <c r="D38" s="262"/>
      <c r="E38" s="262"/>
      <c r="F38" s="262"/>
      <c r="G38" s="262"/>
      <c r="H38" s="262"/>
      <c r="I38" s="262"/>
      <c r="J38" s="577"/>
      <c r="K38" s="578"/>
      <c r="L38" s="578"/>
      <c r="M38" s="579"/>
    </row>
    <row r="39" spans="1:13" ht="14.25" customHeight="1" x14ac:dyDescent="0.25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</row>
    <row r="40" spans="1:13" ht="14.25" customHeight="1" x14ac:dyDescent="0.25">
      <c r="A40" s="262"/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</row>
    <row r="41" spans="1:13" ht="14.25" customHeight="1" x14ac:dyDescent="0.25">
      <c r="A41" s="262"/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</row>
    <row r="42" spans="1:13" ht="14.25" customHeight="1" x14ac:dyDescent="0.25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</row>
    <row r="43" spans="1:13" ht="14.25" customHeight="1" x14ac:dyDescent="0.25">
      <c r="A43" s="262"/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</row>
    <row r="44" spans="1:13" ht="14.25" customHeight="1" x14ac:dyDescent="0.25">
      <c r="A44" s="262"/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</row>
    <row r="45" spans="1:13" ht="14.25" customHeight="1" x14ac:dyDescent="0.25">
      <c r="A45" s="262"/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</row>
    <row r="46" spans="1:13" ht="14.25" customHeight="1" x14ac:dyDescent="0.25">
      <c r="A46" s="262"/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</row>
    <row r="47" spans="1:13" x14ac:dyDescent="0.25">
      <c r="A47" s="262"/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</row>
    <row r="48" spans="1:13" ht="21.75" customHeight="1" x14ac:dyDescent="0.25">
      <c r="A48" s="262"/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</row>
    <row r="49" spans="1:13" x14ac:dyDescent="0.25">
      <c r="A49" s="263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</row>
  </sheetData>
  <mergeCells count="57">
    <mergeCell ref="J38:M38"/>
    <mergeCell ref="A14:E14"/>
    <mergeCell ref="K14:M14"/>
    <mergeCell ref="A22:E22"/>
    <mergeCell ref="A20:E20"/>
    <mergeCell ref="A15:E15"/>
    <mergeCell ref="A18:E18"/>
    <mergeCell ref="K18:L18"/>
    <mergeCell ref="A17:M17"/>
    <mergeCell ref="K15:M15"/>
    <mergeCell ref="A16:E16"/>
    <mergeCell ref="K16:M16"/>
    <mergeCell ref="L28:M28"/>
    <mergeCell ref="L29:M29"/>
    <mergeCell ref="L30:M30"/>
    <mergeCell ref="A19:E19"/>
    <mergeCell ref="A8:M8"/>
    <mergeCell ref="A9:E9"/>
    <mergeCell ref="K9:M9"/>
    <mergeCell ref="A12:E12"/>
    <mergeCell ref="K10:M10"/>
    <mergeCell ref="A13:E13"/>
    <mergeCell ref="K11:M11"/>
    <mergeCell ref="A10:E10"/>
    <mergeCell ref="K13:M13"/>
    <mergeCell ref="A11:E11"/>
    <mergeCell ref="K12:M12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K19:L24"/>
    <mergeCell ref="M19:M24"/>
    <mergeCell ref="A21:E21"/>
    <mergeCell ref="A23:E23"/>
    <mergeCell ref="A24:E24"/>
    <mergeCell ref="L31:M31"/>
    <mergeCell ref="A25:E25"/>
    <mergeCell ref="L25:M25"/>
    <mergeCell ref="A26:M26"/>
    <mergeCell ref="A27:I27"/>
    <mergeCell ref="L27:M27"/>
    <mergeCell ref="J35:K35"/>
    <mergeCell ref="L35:M35"/>
    <mergeCell ref="J36:M36"/>
    <mergeCell ref="J37:M37"/>
    <mergeCell ref="L32:M32"/>
    <mergeCell ref="A33:M33"/>
    <mergeCell ref="J34:K34"/>
    <mergeCell ref="L34:M34"/>
  </mergeCells>
  <pageMargins left="0.7" right="0.7" top="0.75" bottom="0.75" header="0.3" footer="0.3"/>
  <pageSetup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43" zoomScaleNormal="100" workbookViewId="0">
      <selection activeCell="N54" sqref="N54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5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5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5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5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5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">
        <v>86</v>
      </c>
      <c r="H5" s="537" t="s">
        <v>5</v>
      </c>
      <c r="I5" s="537"/>
      <c r="J5" s="48" t="s">
        <v>87</v>
      </c>
      <c r="K5" s="525">
        <f>7.5*42.33</f>
        <v>317.47499999999997</v>
      </c>
      <c r="L5" s="526"/>
      <c r="M5" s="9" t="s">
        <v>73</v>
      </c>
    </row>
    <row r="6" spans="1:15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5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5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5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5" ht="12.75" customHeight="1" x14ac:dyDescent="0.25">
      <c r="A10" s="586" t="s">
        <v>133</v>
      </c>
      <c r="B10" s="587"/>
      <c r="C10" s="587"/>
      <c r="D10" s="587"/>
      <c r="E10" s="588"/>
      <c r="F10" s="72" t="s">
        <v>24</v>
      </c>
      <c r="G10" s="75" t="s">
        <v>94</v>
      </c>
      <c r="H10" s="139">
        <v>0.8</v>
      </c>
      <c r="I10" s="139">
        <v>0.5</v>
      </c>
      <c r="J10" s="139"/>
      <c r="K10" s="493">
        <f>H10*I10</f>
        <v>0.4</v>
      </c>
      <c r="L10" s="493"/>
      <c r="M10" s="493"/>
      <c r="O10" s="1" t="s">
        <v>173</v>
      </c>
    </row>
    <row r="11" spans="1:15" ht="13.35" customHeight="1" x14ac:dyDescent="0.25">
      <c r="A11" s="586" t="s">
        <v>133</v>
      </c>
      <c r="B11" s="587"/>
      <c r="C11" s="587"/>
      <c r="D11" s="587"/>
      <c r="E11" s="588"/>
      <c r="F11" s="72" t="s">
        <v>24</v>
      </c>
      <c r="G11" s="75" t="s">
        <v>94</v>
      </c>
      <c r="H11" s="139">
        <v>0.7</v>
      </c>
      <c r="I11" s="139">
        <v>0.4</v>
      </c>
      <c r="J11" s="139"/>
      <c r="K11" s="493">
        <f>H11*I11</f>
        <v>0.27999999999999997</v>
      </c>
      <c r="L11" s="493"/>
      <c r="M11" s="493"/>
    </row>
    <row r="12" spans="1:15" ht="13.35" customHeight="1" x14ac:dyDescent="0.25">
      <c r="A12" s="586" t="s">
        <v>93</v>
      </c>
      <c r="B12" s="587"/>
      <c r="C12" s="587"/>
      <c r="D12" s="587"/>
      <c r="E12" s="588"/>
      <c r="F12" s="72" t="s">
        <v>122</v>
      </c>
      <c r="G12" s="75" t="s">
        <v>94</v>
      </c>
      <c r="H12" s="139">
        <v>30</v>
      </c>
      <c r="I12" s="139">
        <v>7.5</v>
      </c>
      <c r="J12" s="139">
        <v>0.25</v>
      </c>
      <c r="K12" s="493">
        <f>H12*I12</f>
        <v>225</v>
      </c>
      <c r="L12" s="493"/>
      <c r="M12" s="493"/>
    </row>
    <row r="13" spans="1:15" ht="13.35" customHeight="1" x14ac:dyDescent="0.25">
      <c r="A13" s="553" t="s">
        <v>324</v>
      </c>
      <c r="B13" s="553"/>
      <c r="C13" s="553"/>
      <c r="D13" s="553"/>
      <c r="E13" s="553"/>
      <c r="F13" s="72" t="s">
        <v>71</v>
      </c>
      <c r="G13" s="75" t="s">
        <v>94</v>
      </c>
      <c r="H13" s="139">
        <v>7.5</v>
      </c>
      <c r="I13" s="155">
        <v>0.3</v>
      </c>
      <c r="J13" s="139"/>
      <c r="K13" s="493">
        <f>H13*I13</f>
        <v>2.25</v>
      </c>
      <c r="L13" s="493"/>
      <c r="M13" s="493"/>
    </row>
    <row r="14" spans="1:15" ht="13.35" customHeight="1" x14ac:dyDescent="0.25">
      <c r="A14" s="488"/>
      <c r="B14" s="488"/>
      <c r="C14" s="488"/>
      <c r="D14" s="488"/>
      <c r="E14" s="488"/>
      <c r="F14" s="45"/>
      <c r="G14" s="45"/>
      <c r="H14" s="45"/>
      <c r="I14" s="102"/>
      <c r="J14" s="45"/>
      <c r="K14" s="493"/>
      <c r="L14" s="493"/>
      <c r="M14" s="493"/>
    </row>
    <row r="15" spans="1:15" ht="13.35" customHeight="1" x14ac:dyDescent="0.25">
      <c r="A15" s="488"/>
      <c r="B15" s="488"/>
      <c r="C15" s="488"/>
      <c r="D15" s="488"/>
      <c r="E15" s="488"/>
      <c r="F15" s="45"/>
      <c r="G15" s="45"/>
      <c r="H15" s="45"/>
      <c r="I15" s="41"/>
      <c r="J15" s="45"/>
      <c r="K15" s="493"/>
      <c r="L15" s="493"/>
      <c r="M15" s="493"/>
    </row>
    <row r="16" spans="1:15" ht="13.35" customHeight="1" x14ac:dyDescent="0.25">
      <c r="A16" s="488"/>
      <c r="B16" s="488"/>
      <c r="C16" s="488"/>
      <c r="D16" s="488"/>
      <c r="E16" s="488"/>
      <c r="F16" s="45"/>
      <c r="G16" s="45"/>
      <c r="H16" s="45"/>
      <c r="I16" s="41"/>
      <c r="J16" s="45"/>
      <c r="K16" s="493"/>
      <c r="L16" s="493"/>
      <c r="M16" s="493"/>
    </row>
    <row r="17" spans="1:13" ht="13.35" customHeight="1" x14ac:dyDescent="0.25">
      <c r="A17" s="488"/>
      <c r="B17" s="488"/>
      <c r="C17" s="488"/>
      <c r="D17" s="488"/>
      <c r="E17" s="488"/>
      <c r="F17" s="45"/>
      <c r="G17" s="45"/>
      <c r="H17" s="45"/>
      <c r="I17" s="45"/>
      <c r="J17" s="45"/>
      <c r="K17" s="493"/>
      <c r="L17" s="493"/>
      <c r="M17" s="493"/>
    </row>
    <row r="18" spans="1:13" ht="13.35" customHeight="1" x14ac:dyDescent="0.25">
      <c r="A18" s="488"/>
      <c r="B18" s="488"/>
      <c r="C18" s="488"/>
      <c r="D18" s="488"/>
      <c r="E18" s="488"/>
      <c r="F18" s="45"/>
      <c r="G18" s="45"/>
      <c r="H18" s="45"/>
      <c r="I18" s="45"/>
      <c r="J18" s="45"/>
      <c r="K18" s="493"/>
      <c r="L18" s="493"/>
      <c r="M18" s="493"/>
    </row>
    <row r="19" spans="1:13" ht="13.35" customHeight="1" x14ac:dyDescent="0.25">
      <c r="A19" s="488"/>
      <c r="B19" s="488"/>
      <c r="C19" s="488"/>
      <c r="D19" s="488"/>
      <c r="E19" s="488"/>
      <c r="F19" s="45"/>
      <c r="G19" s="45"/>
      <c r="H19" s="45"/>
      <c r="I19" s="45"/>
      <c r="J19" s="45"/>
      <c r="K19" s="493"/>
      <c r="L19" s="493"/>
      <c r="M19" s="493"/>
    </row>
    <row r="20" spans="1:13" ht="13.35" customHeight="1" x14ac:dyDescent="0.25">
      <c r="A20" s="488"/>
      <c r="B20" s="488"/>
      <c r="C20" s="488"/>
      <c r="D20" s="488"/>
      <c r="E20" s="488"/>
      <c r="F20" s="45"/>
      <c r="G20" s="45"/>
      <c r="H20" s="45"/>
      <c r="I20" s="45"/>
      <c r="J20" s="45"/>
      <c r="K20" s="493"/>
      <c r="L20" s="493"/>
      <c r="M20" s="493"/>
    </row>
    <row r="21" spans="1:13" ht="13.35" customHeight="1" x14ac:dyDescent="0.25">
      <c r="A21" s="488"/>
      <c r="B21" s="488"/>
      <c r="C21" s="488"/>
      <c r="D21" s="488"/>
      <c r="E21" s="488"/>
      <c r="F21" s="45"/>
      <c r="G21" s="45"/>
      <c r="H21" s="45"/>
      <c r="I21" s="45"/>
      <c r="J21" s="45"/>
      <c r="K21" s="493"/>
      <c r="L21" s="493"/>
      <c r="M21" s="493"/>
    </row>
    <row r="22" spans="1:13" ht="13.35" customHeight="1" x14ac:dyDescent="0.25">
      <c r="A22" s="488"/>
      <c r="B22" s="488"/>
      <c r="C22" s="488"/>
      <c r="D22" s="488"/>
      <c r="E22" s="488"/>
      <c r="F22" s="45"/>
      <c r="G22" s="45"/>
      <c r="H22" s="45"/>
      <c r="I22" s="45"/>
      <c r="J22" s="45"/>
      <c r="K22" s="493"/>
      <c r="L22" s="493"/>
      <c r="M22" s="493"/>
    </row>
    <row r="23" spans="1:13" ht="13.35" customHeight="1" x14ac:dyDescent="0.25">
      <c r="A23" s="494" t="s">
        <v>97</v>
      </c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</row>
    <row r="24" spans="1:13" ht="24.75" customHeight="1" x14ac:dyDescent="0.25">
      <c r="A24" s="502" t="s">
        <v>8</v>
      </c>
      <c r="B24" s="502"/>
      <c r="C24" s="502"/>
      <c r="D24" s="502"/>
      <c r="E24" s="502"/>
      <c r="F24" s="10" t="s">
        <v>24</v>
      </c>
      <c r="G24" s="11" t="s">
        <v>9</v>
      </c>
      <c r="H24" s="13" t="s">
        <v>20</v>
      </c>
      <c r="I24" s="12" t="s">
        <v>10</v>
      </c>
      <c r="J24" s="13" t="s">
        <v>11</v>
      </c>
      <c r="K24" s="509" t="s">
        <v>101</v>
      </c>
      <c r="L24" s="509"/>
      <c r="M24" s="10" t="s">
        <v>77</v>
      </c>
    </row>
    <row r="25" spans="1:13" ht="13.35" customHeight="1" x14ac:dyDescent="0.25">
      <c r="A25" s="586" t="s">
        <v>133</v>
      </c>
      <c r="B25" s="587"/>
      <c r="C25" s="587"/>
      <c r="D25" s="587"/>
      <c r="E25" s="588"/>
      <c r="F25" s="72" t="s">
        <v>24</v>
      </c>
      <c r="G25" s="45" t="s">
        <v>94</v>
      </c>
      <c r="H25" s="45">
        <f>SUM(K10:M11)</f>
        <v>0.67999999999999994</v>
      </c>
      <c r="I25" s="43">
        <f>H25*100/$K$5</f>
        <v>0.21419009370816602</v>
      </c>
      <c r="J25" s="45">
        <v>0</v>
      </c>
      <c r="K25" s="524">
        <f>SUM(J25:J30)</f>
        <v>77</v>
      </c>
      <c r="L25" s="524"/>
      <c r="M25" s="523">
        <v>2</v>
      </c>
    </row>
    <row r="26" spans="1:13" ht="13.35" customHeight="1" x14ac:dyDescent="0.25">
      <c r="A26" s="586" t="s">
        <v>93</v>
      </c>
      <c r="B26" s="587"/>
      <c r="C26" s="587"/>
      <c r="D26" s="587"/>
      <c r="E26" s="588"/>
      <c r="F26" s="72" t="s">
        <v>122</v>
      </c>
      <c r="G26" s="45" t="s">
        <v>94</v>
      </c>
      <c r="H26" s="45">
        <f>K12</f>
        <v>225</v>
      </c>
      <c r="I26" s="43">
        <f>H26*100/$K$5</f>
        <v>70.871722182849055</v>
      </c>
      <c r="J26" s="45">
        <v>71</v>
      </c>
      <c r="K26" s="524"/>
      <c r="L26" s="524"/>
      <c r="M26" s="523"/>
    </row>
    <row r="27" spans="1:13" ht="13.35" customHeight="1" x14ac:dyDescent="0.25">
      <c r="A27" s="553" t="s">
        <v>324</v>
      </c>
      <c r="B27" s="553"/>
      <c r="C27" s="553"/>
      <c r="D27" s="553"/>
      <c r="E27" s="553"/>
      <c r="F27" s="72" t="s">
        <v>71</v>
      </c>
      <c r="G27" s="45" t="s">
        <v>94</v>
      </c>
      <c r="H27" s="95">
        <f>K13</f>
        <v>2.25</v>
      </c>
      <c r="I27" s="43">
        <f>H27*100/$K$5</f>
        <v>0.70871722182849051</v>
      </c>
      <c r="J27" s="45">
        <v>6</v>
      </c>
      <c r="K27" s="524"/>
      <c r="L27" s="524"/>
      <c r="M27" s="523"/>
    </row>
    <row r="28" spans="1:13" ht="13.35" customHeight="1" x14ac:dyDescent="0.25">
      <c r="A28" s="488"/>
      <c r="B28" s="488"/>
      <c r="C28" s="488"/>
      <c r="D28" s="488"/>
      <c r="E28" s="488"/>
      <c r="F28" s="45"/>
      <c r="G28" s="45"/>
      <c r="H28" s="45"/>
      <c r="I28" s="43"/>
      <c r="J28" s="45"/>
      <c r="K28" s="524"/>
      <c r="L28" s="524"/>
      <c r="M28" s="523"/>
    </row>
    <row r="29" spans="1:13" ht="13.35" customHeight="1" x14ac:dyDescent="0.25">
      <c r="A29" s="488"/>
      <c r="B29" s="488"/>
      <c r="C29" s="488"/>
      <c r="D29" s="488"/>
      <c r="E29" s="488"/>
      <c r="F29" s="45"/>
      <c r="G29" s="45"/>
      <c r="H29" s="45"/>
      <c r="I29" s="43"/>
      <c r="J29" s="45"/>
      <c r="K29" s="524"/>
      <c r="L29" s="524"/>
      <c r="M29" s="523"/>
    </row>
    <row r="30" spans="1:13" ht="13.35" customHeight="1" x14ac:dyDescent="0.25">
      <c r="A30" s="488"/>
      <c r="B30" s="488"/>
      <c r="C30" s="488"/>
      <c r="D30" s="488"/>
      <c r="E30" s="488"/>
      <c r="F30" s="45"/>
      <c r="G30" s="45"/>
      <c r="H30" s="45"/>
      <c r="I30" s="43"/>
      <c r="J30" s="45"/>
      <c r="K30" s="50" t="s">
        <v>71</v>
      </c>
      <c r="L30" s="492">
        <f>1+(9/98)*(100-MAX(J25:J30))</f>
        <v>3.6632653061224492</v>
      </c>
      <c r="M30" s="492"/>
    </row>
    <row r="31" spans="1:13" ht="13.35" customHeight="1" x14ac:dyDescent="0.25">
      <c r="A31" s="488"/>
      <c r="B31" s="488"/>
      <c r="C31" s="488"/>
      <c r="D31" s="488"/>
      <c r="E31" s="488"/>
      <c r="F31" s="7"/>
      <c r="G31" s="45"/>
      <c r="H31" s="45"/>
      <c r="I31" s="41"/>
      <c r="J31" s="45"/>
      <c r="K31" s="45"/>
      <c r="L31" s="45"/>
      <c r="M31" s="44"/>
    </row>
    <row r="32" spans="1:13" ht="13.35" customHeight="1" x14ac:dyDescent="0.25">
      <c r="A32" s="488"/>
      <c r="B32" s="488"/>
      <c r="C32" s="488"/>
      <c r="D32" s="488"/>
      <c r="E32" s="488"/>
      <c r="F32" s="7"/>
      <c r="G32" s="45"/>
      <c r="H32" s="45"/>
      <c r="I32" s="45"/>
      <c r="J32" s="45"/>
      <c r="K32" s="45"/>
      <c r="L32" s="45"/>
      <c r="M32" s="44"/>
    </row>
    <row r="33" spans="1:13" ht="13.35" customHeight="1" x14ac:dyDescent="0.25">
      <c r="A33" s="488"/>
      <c r="B33" s="488"/>
      <c r="C33" s="488"/>
      <c r="D33" s="488"/>
      <c r="E33" s="488"/>
      <c r="F33" s="7"/>
      <c r="G33" s="45"/>
      <c r="H33" s="45"/>
      <c r="I33" s="45"/>
      <c r="J33" s="45"/>
      <c r="K33" s="45"/>
      <c r="L33" s="45"/>
      <c r="M33" s="45"/>
    </row>
    <row r="34" spans="1:13" ht="14.45" customHeight="1" x14ac:dyDescent="0.25">
      <c r="A34" s="494" t="s">
        <v>12</v>
      </c>
      <c r="B34" s="494"/>
      <c r="C34" s="494"/>
      <c r="D34" s="494"/>
      <c r="E34" s="494"/>
      <c r="F34" s="494"/>
      <c r="G34" s="494"/>
      <c r="H34" s="494"/>
      <c r="I34" s="494"/>
      <c r="J34" s="494"/>
      <c r="K34" s="494"/>
      <c r="L34" s="494"/>
      <c r="M34" s="494"/>
    </row>
    <row r="35" spans="1:13" ht="13.9" customHeight="1" x14ac:dyDescent="0.25">
      <c r="A35" s="495" t="s">
        <v>75</v>
      </c>
      <c r="B35" s="495"/>
      <c r="C35" s="495"/>
      <c r="D35" s="495"/>
      <c r="E35" s="495"/>
      <c r="F35" s="495"/>
      <c r="G35" s="495"/>
      <c r="H35" s="495"/>
      <c r="I35" s="495"/>
      <c r="J35" s="58" t="s">
        <v>102</v>
      </c>
      <c r="K35" s="46" t="s">
        <v>13</v>
      </c>
      <c r="L35" s="494" t="s">
        <v>15</v>
      </c>
      <c r="M35" s="494"/>
    </row>
    <row r="36" spans="1:13" ht="13.9" customHeight="1" x14ac:dyDescent="0.25">
      <c r="A36" s="47">
        <v>71</v>
      </c>
      <c r="B36" s="47">
        <v>6</v>
      </c>
      <c r="C36" s="47"/>
      <c r="D36" s="47"/>
      <c r="E36" s="47"/>
      <c r="F36" s="47"/>
      <c r="G36" s="7"/>
      <c r="H36" s="47"/>
      <c r="I36" s="7"/>
      <c r="J36" s="8">
        <f>SUM(A36:H36)</f>
        <v>77</v>
      </c>
      <c r="K36" s="146">
        <v>2</v>
      </c>
      <c r="L36" s="494">
        <v>50</v>
      </c>
      <c r="M36" s="494"/>
    </row>
    <row r="37" spans="1:13" ht="13.9" customHeight="1" x14ac:dyDescent="0.25">
      <c r="A37" s="47">
        <f>B36</f>
        <v>6</v>
      </c>
      <c r="B37" s="47">
        <v>2</v>
      </c>
      <c r="C37" s="47"/>
      <c r="D37" s="47"/>
      <c r="E37" s="47"/>
      <c r="F37" s="47"/>
      <c r="G37" s="47"/>
      <c r="H37" s="47"/>
      <c r="I37" s="7"/>
      <c r="J37" s="8">
        <f>SUM(A37:H37)</f>
        <v>8</v>
      </c>
      <c r="K37" s="146">
        <f>K36-1</f>
        <v>1</v>
      </c>
      <c r="L37" s="494">
        <v>8</v>
      </c>
      <c r="M37" s="494"/>
    </row>
    <row r="38" spans="1:13" ht="13.9" customHeight="1" x14ac:dyDescent="0.25">
      <c r="A38" s="47"/>
      <c r="B38" s="47"/>
      <c r="C38" s="47"/>
      <c r="D38" s="47"/>
      <c r="E38" s="47"/>
      <c r="F38" s="47"/>
      <c r="G38" s="47"/>
      <c r="H38" s="47"/>
      <c r="I38" s="7"/>
      <c r="J38" s="8"/>
      <c r="K38" s="46"/>
      <c r="L38" s="494"/>
      <c r="M38" s="494"/>
    </row>
    <row r="39" spans="1:13" ht="13.9" customHeight="1" x14ac:dyDescent="0.25">
      <c r="A39" s="47"/>
      <c r="B39" s="47"/>
      <c r="C39" s="47"/>
      <c r="D39" s="47"/>
      <c r="E39" s="47"/>
      <c r="F39" s="47"/>
      <c r="G39" s="47"/>
      <c r="H39" s="47"/>
      <c r="I39" s="7"/>
      <c r="J39" s="8"/>
      <c r="K39" s="46"/>
      <c r="L39" s="494"/>
      <c r="M39" s="494"/>
    </row>
    <row r="40" spans="1:13" ht="13.9" customHeight="1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8"/>
      <c r="K40" s="46"/>
      <c r="L40" s="494"/>
      <c r="M40" s="494"/>
    </row>
    <row r="41" spans="1:13" ht="13.9" customHeight="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6"/>
      <c r="L41" s="494"/>
      <c r="M41" s="494"/>
    </row>
    <row r="42" spans="1:13" ht="13.15" customHeight="1" x14ac:dyDescent="0.25">
      <c r="A42" s="7"/>
      <c r="B42" s="7"/>
      <c r="C42" s="7"/>
      <c r="D42" s="45"/>
      <c r="E42" s="45"/>
      <c r="F42" s="45"/>
      <c r="G42" s="45"/>
      <c r="H42" s="45"/>
      <c r="I42" s="45"/>
      <c r="J42" s="45"/>
      <c r="K42" s="46"/>
      <c r="L42" s="494"/>
      <c r="M42" s="494"/>
    </row>
    <row r="43" spans="1:13" ht="13.15" customHeight="1" thickBot="1" x14ac:dyDescent="0.3">
      <c r="A43" s="580"/>
      <c r="B43" s="581"/>
      <c r="C43" s="581"/>
      <c r="D43" s="581"/>
      <c r="E43" s="581"/>
      <c r="F43" s="581"/>
      <c r="G43" s="581"/>
      <c r="H43" s="581"/>
      <c r="I43" s="581"/>
      <c r="J43" s="581"/>
      <c r="K43" s="581"/>
      <c r="L43" s="581"/>
      <c r="M43" s="582"/>
    </row>
    <row r="44" spans="1:13" ht="13.1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545" t="s">
        <v>103</v>
      </c>
      <c r="K44" s="546"/>
      <c r="L44" s="546">
        <f>MAX(L36:M42)</f>
        <v>50</v>
      </c>
      <c r="M44" s="547"/>
    </row>
    <row r="45" spans="1:13" ht="14.2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538" t="s">
        <v>104</v>
      </c>
      <c r="K45" s="494"/>
      <c r="L45" s="494">
        <f>100-L44</f>
        <v>50</v>
      </c>
      <c r="M45" s="539"/>
    </row>
    <row r="46" spans="1:13" ht="14.45" customHeight="1" x14ac:dyDescent="0.25">
      <c r="A46" s="35"/>
      <c r="B46" s="24"/>
      <c r="C46" s="24"/>
      <c r="D46" s="25"/>
      <c r="E46" s="25"/>
      <c r="F46" s="25"/>
      <c r="G46" s="25"/>
      <c r="H46" s="25"/>
      <c r="I46" s="25"/>
      <c r="J46" s="572" t="s">
        <v>105</v>
      </c>
      <c r="K46" s="551"/>
      <c r="L46" s="551"/>
      <c r="M46" s="573"/>
    </row>
    <row r="47" spans="1:13" ht="14.25" customHeight="1" thickBot="1" x14ac:dyDescent="0.3">
      <c r="A47" s="35"/>
      <c r="B47" s="24"/>
      <c r="C47" s="24"/>
      <c r="D47" s="30" t="s">
        <v>0</v>
      </c>
      <c r="E47" s="30"/>
      <c r="F47" s="30"/>
      <c r="G47" s="30"/>
      <c r="H47" s="30"/>
      <c r="I47" s="31"/>
      <c r="J47" s="574" t="s">
        <v>170</v>
      </c>
      <c r="K47" s="575"/>
      <c r="L47" s="575"/>
      <c r="M47" s="576"/>
    </row>
    <row r="48" spans="1:13" ht="14.25" customHeight="1" thickBot="1" x14ac:dyDescent="0.3">
      <c r="A48" s="36"/>
      <c r="B48" s="27"/>
      <c r="C48" s="27"/>
      <c r="D48" s="27"/>
      <c r="E48" s="27"/>
      <c r="F48" s="27"/>
      <c r="G48" s="27"/>
      <c r="H48" s="27"/>
      <c r="I48" s="27"/>
      <c r="J48" s="563"/>
      <c r="K48" s="564"/>
      <c r="L48" s="564"/>
      <c r="M48" s="565"/>
    </row>
    <row r="49" spans="1:15" ht="14.25" customHeight="1" x14ac:dyDescent="0.25">
      <c r="A49" s="260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1"/>
      <c r="O49" s="261"/>
    </row>
    <row r="50" spans="1:15" ht="14.25" customHeight="1" x14ac:dyDescent="0.25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1"/>
      <c r="O50" s="261"/>
    </row>
    <row r="51" spans="1:15" ht="14.25" customHeight="1" x14ac:dyDescent="0.25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1"/>
      <c r="O51" s="261"/>
    </row>
    <row r="52" spans="1:15" ht="14.25" customHeight="1" x14ac:dyDescent="0.25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1"/>
      <c r="O52" s="261"/>
    </row>
    <row r="53" spans="1:15" ht="14.25" customHeight="1" x14ac:dyDescent="0.25">
      <c r="A53" s="260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1"/>
      <c r="O53" s="261"/>
    </row>
    <row r="54" spans="1:15" ht="14.25" customHeight="1" x14ac:dyDescent="0.25">
      <c r="A54" s="260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1"/>
      <c r="O54" s="261"/>
    </row>
    <row r="55" spans="1:15" ht="14.25" customHeight="1" x14ac:dyDescent="0.25">
      <c r="A55" s="260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1"/>
      <c r="O55" s="261"/>
    </row>
    <row r="56" spans="1:15" ht="14.25" customHeight="1" x14ac:dyDescent="0.25">
      <c r="A56" s="260"/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1"/>
      <c r="O56" s="261"/>
    </row>
    <row r="57" spans="1:15" x14ac:dyDescent="0.25">
      <c r="A57" s="260"/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1"/>
      <c r="O57" s="261"/>
    </row>
    <row r="58" spans="1:15" ht="21.75" customHeight="1" x14ac:dyDescent="0.25">
      <c r="A58" s="260"/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1"/>
      <c r="O58" s="261"/>
    </row>
  </sheetData>
  <mergeCells count="73"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0:E10"/>
    <mergeCell ref="K10:M10"/>
    <mergeCell ref="A11:E11"/>
    <mergeCell ref="K11:M11"/>
    <mergeCell ref="A12:E12"/>
    <mergeCell ref="K12:M12"/>
    <mergeCell ref="A13:E13"/>
    <mergeCell ref="K13:M13"/>
    <mergeCell ref="A14:E14"/>
    <mergeCell ref="K14:M14"/>
    <mergeCell ref="A15:E15"/>
    <mergeCell ref="K15:M15"/>
    <mergeCell ref="A16:E16"/>
    <mergeCell ref="K16:M16"/>
    <mergeCell ref="A17:E17"/>
    <mergeCell ref="K17:M17"/>
    <mergeCell ref="A24:E24"/>
    <mergeCell ref="K24:L24"/>
    <mergeCell ref="A18:E18"/>
    <mergeCell ref="K18:M18"/>
    <mergeCell ref="A19:E19"/>
    <mergeCell ref="K19:M19"/>
    <mergeCell ref="A20:E20"/>
    <mergeCell ref="K20:M20"/>
    <mergeCell ref="A21:E21"/>
    <mergeCell ref="K21:M21"/>
    <mergeCell ref="A22:E22"/>
    <mergeCell ref="K22:M22"/>
    <mergeCell ref="A23:M23"/>
    <mergeCell ref="A25:E25"/>
    <mergeCell ref="K25:L29"/>
    <mergeCell ref="M25:M29"/>
    <mergeCell ref="A26:E26"/>
    <mergeCell ref="A27:E27"/>
    <mergeCell ref="A28:E28"/>
    <mergeCell ref="A29:E29"/>
    <mergeCell ref="L39:M39"/>
    <mergeCell ref="A30:E30"/>
    <mergeCell ref="L30:M30"/>
    <mergeCell ref="A31:E31"/>
    <mergeCell ref="A32:E32"/>
    <mergeCell ref="A33:E33"/>
    <mergeCell ref="A34:M34"/>
    <mergeCell ref="A35:I35"/>
    <mergeCell ref="L35:M35"/>
    <mergeCell ref="L36:M36"/>
    <mergeCell ref="L37:M37"/>
    <mergeCell ref="L38:M38"/>
    <mergeCell ref="L40:M40"/>
    <mergeCell ref="L41:M41"/>
    <mergeCell ref="L42:M42"/>
    <mergeCell ref="A43:M43"/>
    <mergeCell ref="J44:K44"/>
    <mergeCell ref="L44:M44"/>
    <mergeCell ref="J48:M48"/>
    <mergeCell ref="J45:K45"/>
    <mergeCell ref="L45:M45"/>
    <mergeCell ref="J46:M46"/>
    <mergeCell ref="J47:M4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2" zoomScaleNormal="100" workbookViewId="0">
      <selection activeCell="A25" sqref="A25:E25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tr">
        <f>datos!G40</f>
        <v>10 + 865</v>
      </c>
      <c r="H5" s="537" t="s">
        <v>5</v>
      </c>
      <c r="I5" s="537"/>
      <c r="J5" s="48" t="str">
        <f>datos!H40</f>
        <v>10 + 908</v>
      </c>
      <c r="K5" s="525">
        <f>7.5*42.33</f>
        <v>317.47499999999997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586" t="s">
        <v>121</v>
      </c>
      <c r="B10" s="587"/>
      <c r="C10" s="587"/>
      <c r="D10" s="587"/>
      <c r="E10" s="588"/>
      <c r="F10" s="59" t="s">
        <v>122</v>
      </c>
      <c r="G10" s="74" t="s">
        <v>94</v>
      </c>
      <c r="H10" s="102">
        <v>13.4</v>
      </c>
      <c r="I10" s="102">
        <v>1.1000000000000001</v>
      </c>
      <c r="J10" s="95"/>
      <c r="K10" s="557">
        <f>H10*I10</f>
        <v>14.740000000000002</v>
      </c>
      <c r="L10" s="533"/>
      <c r="M10" s="534"/>
    </row>
    <row r="11" spans="1:13" ht="13.35" customHeight="1" x14ac:dyDescent="0.25">
      <c r="A11" s="586" t="s">
        <v>121</v>
      </c>
      <c r="B11" s="587"/>
      <c r="C11" s="587"/>
      <c r="D11" s="587"/>
      <c r="E11" s="588"/>
      <c r="F11" s="59" t="s">
        <v>122</v>
      </c>
      <c r="G11" s="74" t="s">
        <v>94</v>
      </c>
      <c r="H11" s="102">
        <v>4.3</v>
      </c>
      <c r="I11" s="102">
        <v>0.8</v>
      </c>
      <c r="J11" s="95"/>
      <c r="K11" s="557">
        <f t="shared" ref="K11:K18" si="0">H11*I11</f>
        <v>3.44</v>
      </c>
      <c r="L11" s="533"/>
      <c r="M11" s="534"/>
    </row>
    <row r="12" spans="1:13" ht="13.35" customHeight="1" x14ac:dyDescent="0.25">
      <c r="A12" s="586" t="s">
        <v>121</v>
      </c>
      <c r="B12" s="587"/>
      <c r="C12" s="587"/>
      <c r="D12" s="587"/>
      <c r="E12" s="588"/>
      <c r="F12" s="59" t="s">
        <v>122</v>
      </c>
      <c r="G12" s="149" t="s">
        <v>94</v>
      </c>
      <c r="H12" s="102">
        <v>3.6</v>
      </c>
      <c r="I12" s="102">
        <v>1.1000000000000001</v>
      </c>
      <c r="J12" s="95"/>
      <c r="K12" s="557">
        <f t="shared" si="0"/>
        <v>3.9600000000000004</v>
      </c>
      <c r="L12" s="533"/>
      <c r="M12" s="534"/>
    </row>
    <row r="13" spans="1:13" ht="13.35" customHeight="1" x14ac:dyDescent="0.25">
      <c r="A13" s="586" t="s">
        <v>121</v>
      </c>
      <c r="B13" s="587"/>
      <c r="C13" s="587"/>
      <c r="D13" s="587"/>
      <c r="E13" s="588"/>
      <c r="F13" s="59" t="s">
        <v>122</v>
      </c>
      <c r="G13" s="149" t="s">
        <v>94</v>
      </c>
      <c r="H13" s="102">
        <v>1.6</v>
      </c>
      <c r="I13" s="102">
        <v>0.8</v>
      </c>
      <c r="J13" s="95"/>
      <c r="K13" s="557">
        <f t="shared" si="0"/>
        <v>1.2800000000000002</v>
      </c>
      <c r="L13" s="533"/>
      <c r="M13" s="534"/>
    </row>
    <row r="14" spans="1:13" ht="13.35" customHeight="1" x14ac:dyDescent="0.25">
      <c r="A14" s="586" t="s">
        <v>121</v>
      </c>
      <c r="B14" s="587"/>
      <c r="C14" s="587"/>
      <c r="D14" s="587"/>
      <c r="E14" s="588"/>
      <c r="F14" s="59" t="s">
        <v>122</v>
      </c>
      <c r="G14" s="149" t="s">
        <v>94</v>
      </c>
      <c r="H14" s="139">
        <v>7</v>
      </c>
      <c r="I14" s="139">
        <v>0.9</v>
      </c>
      <c r="J14" s="148"/>
      <c r="K14" s="557">
        <f t="shared" si="0"/>
        <v>6.3</v>
      </c>
      <c r="L14" s="533"/>
      <c r="M14" s="534"/>
    </row>
    <row r="15" spans="1:13" ht="13.35" customHeight="1" x14ac:dyDescent="0.25">
      <c r="A15" s="586" t="s">
        <v>121</v>
      </c>
      <c r="B15" s="587"/>
      <c r="C15" s="587"/>
      <c r="D15" s="587"/>
      <c r="E15" s="588"/>
      <c r="F15" s="59" t="s">
        <v>122</v>
      </c>
      <c r="G15" s="149" t="s">
        <v>94</v>
      </c>
      <c r="H15" s="139">
        <v>5</v>
      </c>
      <c r="I15" s="139">
        <v>1.2</v>
      </c>
      <c r="J15" s="95"/>
      <c r="K15" s="557">
        <f t="shared" si="0"/>
        <v>6</v>
      </c>
      <c r="L15" s="533"/>
      <c r="M15" s="534"/>
    </row>
    <row r="16" spans="1:13" ht="13.35" customHeight="1" x14ac:dyDescent="0.25">
      <c r="A16" s="553" t="s">
        <v>93</v>
      </c>
      <c r="B16" s="553"/>
      <c r="C16" s="553"/>
      <c r="D16" s="553"/>
      <c r="E16" s="553"/>
      <c r="F16" s="59" t="s">
        <v>122</v>
      </c>
      <c r="G16" s="74" t="s">
        <v>94</v>
      </c>
      <c r="H16" s="41">
        <v>8.5</v>
      </c>
      <c r="I16" s="41">
        <v>3.2</v>
      </c>
      <c r="J16" s="45"/>
      <c r="K16" s="557">
        <f t="shared" si="0"/>
        <v>27.200000000000003</v>
      </c>
      <c r="L16" s="533"/>
      <c r="M16" s="534"/>
    </row>
    <row r="17" spans="1:13" ht="13.35" customHeight="1" x14ac:dyDescent="0.25">
      <c r="A17" s="553" t="s">
        <v>123</v>
      </c>
      <c r="B17" s="553"/>
      <c r="C17" s="553"/>
      <c r="D17" s="553"/>
      <c r="E17" s="553"/>
      <c r="F17" s="59" t="s">
        <v>122</v>
      </c>
      <c r="G17" s="74" t="s">
        <v>71</v>
      </c>
      <c r="H17" s="41">
        <v>15</v>
      </c>
      <c r="I17" s="155">
        <v>0.3</v>
      </c>
      <c r="J17" s="45"/>
      <c r="K17" s="557">
        <f t="shared" si="0"/>
        <v>4.5</v>
      </c>
      <c r="L17" s="533"/>
      <c r="M17" s="534"/>
    </row>
    <row r="18" spans="1:13" ht="13.35" customHeight="1" x14ac:dyDescent="0.25">
      <c r="A18" s="586" t="s">
        <v>133</v>
      </c>
      <c r="B18" s="587"/>
      <c r="C18" s="587"/>
      <c r="D18" s="587"/>
      <c r="E18" s="588"/>
      <c r="F18" s="72" t="s">
        <v>24</v>
      </c>
      <c r="G18" s="74" t="s">
        <v>94</v>
      </c>
      <c r="H18" s="41">
        <v>0.2</v>
      </c>
      <c r="I18" s="41">
        <v>0.3</v>
      </c>
      <c r="J18" s="45"/>
      <c r="K18" s="557">
        <f t="shared" si="0"/>
        <v>0.06</v>
      </c>
      <c r="L18" s="533"/>
      <c r="M18" s="534"/>
    </row>
    <row r="19" spans="1:13" ht="13.35" customHeight="1" x14ac:dyDescent="0.25">
      <c r="A19" s="494" t="s">
        <v>97</v>
      </c>
      <c r="B19" s="494"/>
      <c r="C19" s="494"/>
      <c r="D19" s="494"/>
      <c r="E19" s="494"/>
      <c r="F19" s="494"/>
      <c r="G19" s="494"/>
      <c r="H19" s="494"/>
      <c r="I19" s="494"/>
      <c r="J19" s="494"/>
      <c r="K19" s="494"/>
      <c r="L19" s="494"/>
      <c r="M19" s="494"/>
    </row>
    <row r="20" spans="1:13" ht="24.75" customHeight="1" x14ac:dyDescent="0.25">
      <c r="A20" s="502" t="s">
        <v>8</v>
      </c>
      <c r="B20" s="502"/>
      <c r="C20" s="502"/>
      <c r="D20" s="502"/>
      <c r="E20" s="502"/>
      <c r="F20" s="10" t="s">
        <v>24</v>
      </c>
      <c r="G20" s="11" t="s">
        <v>9</v>
      </c>
      <c r="H20" s="13" t="s">
        <v>20</v>
      </c>
      <c r="I20" s="12" t="s">
        <v>10</v>
      </c>
      <c r="J20" s="13" t="s">
        <v>11</v>
      </c>
      <c r="K20" s="509" t="s">
        <v>101</v>
      </c>
      <c r="L20" s="509"/>
      <c r="M20" s="10" t="s">
        <v>77</v>
      </c>
    </row>
    <row r="21" spans="1:13" ht="13.35" customHeight="1" x14ac:dyDescent="0.25">
      <c r="A21" s="586" t="s">
        <v>341</v>
      </c>
      <c r="B21" s="587"/>
      <c r="C21" s="587"/>
      <c r="D21" s="587"/>
      <c r="E21" s="588"/>
      <c r="F21" s="59" t="s">
        <v>122</v>
      </c>
      <c r="G21" s="45" t="s">
        <v>94</v>
      </c>
      <c r="H21" s="45">
        <f>SUM(K10:M15)</f>
        <v>35.720000000000006</v>
      </c>
      <c r="I21" s="43">
        <f>H21*100/$K$5</f>
        <v>11.251279628317192</v>
      </c>
      <c r="J21" s="45">
        <v>66</v>
      </c>
      <c r="K21" s="524">
        <f>SUM(J21:J25)</f>
        <v>116</v>
      </c>
      <c r="L21" s="524"/>
      <c r="M21" s="523">
        <v>3</v>
      </c>
    </row>
    <row r="22" spans="1:13" ht="13.35" customHeight="1" x14ac:dyDescent="0.25">
      <c r="A22" s="553" t="s">
        <v>330</v>
      </c>
      <c r="B22" s="553"/>
      <c r="C22" s="553"/>
      <c r="D22" s="553"/>
      <c r="E22" s="553"/>
      <c r="F22" s="59" t="s">
        <v>122</v>
      </c>
      <c r="G22" s="74" t="s">
        <v>94</v>
      </c>
      <c r="H22" s="45">
        <f>K16</f>
        <v>27.200000000000003</v>
      </c>
      <c r="I22" s="43">
        <f>H22*100/$K$5</f>
        <v>8.5676037483266416</v>
      </c>
      <c r="J22" s="45">
        <v>45</v>
      </c>
      <c r="K22" s="524"/>
      <c r="L22" s="524"/>
      <c r="M22" s="523"/>
    </row>
    <row r="23" spans="1:13" ht="13.35" customHeight="1" x14ac:dyDescent="0.25">
      <c r="A23" s="553" t="s">
        <v>345</v>
      </c>
      <c r="B23" s="553"/>
      <c r="C23" s="553"/>
      <c r="D23" s="553"/>
      <c r="E23" s="553"/>
      <c r="F23" s="59" t="s">
        <v>122</v>
      </c>
      <c r="G23" s="74" t="s">
        <v>71</v>
      </c>
      <c r="H23" s="95">
        <f>K17</f>
        <v>4.5</v>
      </c>
      <c r="I23" s="43">
        <f>H23*100/$K$5</f>
        <v>1.417434443656981</v>
      </c>
      <c r="J23" s="45">
        <v>5</v>
      </c>
      <c r="K23" s="524"/>
      <c r="L23" s="524"/>
      <c r="M23" s="523"/>
    </row>
    <row r="24" spans="1:13" ht="13.35" customHeight="1" x14ac:dyDescent="0.25">
      <c r="A24" s="586" t="s">
        <v>321</v>
      </c>
      <c r="B24" s="587"/>
      <c r="C24" s="587"/>
      <c r="D24" s="587"/>
      <c r="E24" s="588"/>
      <c r="F24" s="72" t="s">
        <v>24</v>
      </c>
      <c r="G24" s="74" t="s">
        <v>94</v>
      </c>
      <c r="H24" s="95">
        <f>K18</f>
        <v>0.06</v>
      </c>
      <c r="I24" s="43">
        <f>H24*100/$K$5</f>
        <v>1.8899125915426414E-2</v>
      </c>
      <c r="J24" s="45">
        <v>0</v>
      </c>
      <c r="K24" s="524"/>
      <c r="L24" s="524"/>
      <c r="M24" s="523"/>
    </row>
    <row r="25" spans="1:13" ht="13.35" customHeight="1" x14ac:dyDescent="0.25">
      <c r="A25" s="488"/>
      <c r="B25" s="488"/>
      <c r="C25" s="488"/>
      <c r="D25" s="488"/>
      <c r="E25" s="488"/>
      <c r="F25" s="45"/>
      <c r="G25" s="45"/>
      <c r="H25" s="45"/>
      <c r="I25" s="43"/>
      <c r="J25" s="45"/>
      <c r="K25" s="50" t="s">
        <v>71</v>
      </c>
      <c r="L25" s="492">
        <f>1+(9/98)*(100-MAX(J21:J25))</f>
        <v>4.1224489795918373</v>
      </c>
      <c r="M25" s="492"/>
    </row>
    <row r="26" spans="1:13" ht="14.45" customHeight="1" x14ac:dyDescent="0.25">
      <c r="A26" s="494" t="s">
        <v>12</v>
      </c>
      <c r="B26" s="494"/>
      <c r="C26" s="494"/>
      <c r="D26" s="494"/>
      <c r="E26" s="494"/>
      <c r="F26" s="494"/>
      <c r="G26" s="494"/>
      <c r="H26" s="494"/>
      <c r="I26" s="494"/>
      <c r="J26" s="494"/>
      <c r="K26" s="494"/>
      <c r="L26" s="494"/>
      <c r="M26" s="494"/>
    </row>
    <row r="27" spans="1:13" ht="13.9" customHeight="1" x14ac:dyDescent="0.25">
      <c r="A27" s="495" t="s">
        <v>75</v>
      </c>
      <c r="B27" s="495"/>
      <c r="C27" s="495"/>
      <c r="D27" s="495"/>
      <c r="E27" s="495"/>
      <c r="F27" s="495"/>
      <c r="G27" s="495"/>
      <c r="H27" s="495"/>
      <c r="I27" s="495"/>
      <c r="J27" s="58" t="s">
        <v>102</v>
      </c>
      <c r="K27" s="46" t="s">
        <v>13</v>
      </c>
      <c r="L27" s="494" t="s">
        <v>15</v>
      </c>
      <c r="M27" s="494"/>
    </row>
    <row r="28" spans="1:13" ht="13.9" customHeight="1" x14ac:dyDescent="0.25">
      <c r="A28" s="47">
        <v>66</v>
      </c>
      <c r="B28" s="47">
        <v>45</v>
      </c>
      <c r="C28" s="47">
        <v>5</v>
      </c>
      <c r="D28" s="47"/>
      <c r="E28" s="47"/>
      <c r="F28" s="47">
        <v>0</v>
      </c>
      <c r="G28" s="7"/>
      <c r="H28" s="47"/>
      <c r="I28" s="7"/>
      <c r="J28" s="8">
        <f>SUM(A28:H28)</f>
        <v>116</v>
      </c>
      <c r="K28" s="46">
        <f>M21</f>
        <v>3</v>
      </c>
      <c r="L28" s="494">
        <v>72</v>
      </c>
      <c r="M28" s="494"/>
    </row>
    <row r="29" spans="1:13" ht="13.9" customHeight="1" x14ac:dyDescent="0.25">
      <c r="A29" s="47">
        <f>B28</f>
        <v>45</v>
      </c>
      <c r="B29" s="47">
        <f>C28</f>
        <v>5</v>
      </c>
      <c r="C29" s="47">
        <v>2</v>
      </c>
      <c r="D29" s="47"/>
      <c r="E29" s="47"/>
      <c r="F29" s="47"/>
      <c r="G29" s="47"/>
      <c r="H29" s="47"/>
      <c r="I29" s="7"/>
      <c r="J29" s="8">
        <f>SUM(A29:H29)</f>
        <v>52</v>
      </c>
      <c r="K29" s="46">
        <f>K28-1</f>
        <v>2</v>
      </c>
      <c r="L29" s="494">
        <v>39</v>
      </c>
      <c r="M29" s="494"/>
    </row>
    <row r="30" spans="1:13" ht="13.9" customHeight="1" x14ac:dyDescent="0.25">
      <c r="A30" s="47">
        <f>B29</f>
        <v>5</v>
      </c>
      <c r="B30" s="47">
        <f>C29</f>
        <v>2</v>
      </c>
      <c r="C30" s="47">
        <v>2</v>
      </c>
      <c r="D30" s="47"/>
      <c r="E30" s="47"/>
      <c r="F30" s="47"/>
      <c r="G30" s="47"/>
      <c r="H30" s="47"/>
      <c r="I30" s="7"/>
      <c r="J30" s="8">
        <f>SUM(A30:H30)</f>
        <v>9</v>
      </c>
      <c r="K30" s="46">
        <f>K29-1</f>
        <v>1</v>
      </c>
      <c r="L30" s="494">
        <v>9</v>
      </c>
      <c r="M30" s="494"/>
    </row>
    <row r="31" spans="1:13" ht="13.15" customHeight="1" thickBot="1" x14ac:dyDescent="0.3">
      <c r="A31" s="580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2"/>
    </row>
    <row r="32" spans="1:13" ht="13.1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545" t="s">
        <v>103</v>
      </c>
      <c r="K32" s="546"/>
      <c r="L32" s="546">
        <f>MAX(L28:M30)</f>
        <v>72</v>
      </c>
      <c r="M32" s="547"/>
    </row>
    <row r="33" spans="1:13" ht="14.4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538" t="s">
        <v>104</v>
      </c>
      <c r="K33" s="494"/>
      <c r="L33" s="494">
        <f>100-L32</f>
        <v>28</v>
      </c>
      <c r="M33" s="539"/>
    </row>
    <row r="34" spans="1:13" ht="14.45" customHeight="1" x14ac:dyDescent="0.25">
      <c r="A34" s="35"/>
      <c r="B34" s="24"/>
      <c r="C34" s="24"/>
      <c r="D34" s="25"/>
      <c r="E34" s="25"/>
      <c r="F34" s="25"/>
      <c r="G34" s="25"/>
      <c r="H34" s="25"/>
      <c r="I34" s="25"/>
      <c r="J34" s="572" t="s">
        <v>105</v>
      </c>
      <c r="K34" s="551"/>
      <c r="L34" s="551"/>
      <c r="M34" s="573"/>
    </row>
    <row r="35" spans="1:13" ht="14.25" customHeight="1" thickBot="1" x14ac:dyDescent="0.3">
      <c r="A35" s="35"/>
      <c r="B35" s="24"/>
      <c r="C35" s="24"/>
      <c r="D35" s="30" t="s">
        <v>0</v>
      </c>
      <c r="E35" s="30"/>
      <c r="F35" s="30"/>
      <c r="G35" s="30"/>
      <c r="H35" s="30"/>
      <c r="I35" s="31"/>
      <c r="J35" s="574" t="s">
        <v>176</v>
      </c>
      <c r="K35" s="575"/>
      <c r="L35" s="575"/>
      <c r="M35" s="576"/>
    </row>
    <row r="36" spans="1:13" ht="14.25" customHeight="1" thickBot="1" x14ac:dyDescent="0.3">
      <c r="A36" s="260"/>
      <c r="B36" s="260"/>
      <c r="C36" s="260"/>
      <c r="D36" s="260"/>
      <c r="E36" s="260"/>
      <c r="F36" s="260"/>
      <c r="G36" s="260"/>
      <c r="H36" s="260"/>
      <c r="I36" s="260"/>
      <c r="J36" s="602"/>
      <c r="K36" s="603"/>
      <c r="L36" s="603"/>
      <c r="M36" s="604"/>
    </row>
    <row r="37" spans="1:13" ht="14.25" customHeight="1" x14ac:dyDescent="0.25">
      <c r="A37" s="260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</row>
    <row r="38" spans="1:13" ht="14.25" customHeight="1" x14ac:dyDescent="0.25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</row>
    <row r="39" spans="1:13" ht="14.25" customHeight="1" x14ac:dyDescent="0.25">
      <c r="A39" s="260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</row>
    <row r="40" spans="1:13" ht="14.25" customHeight="1" x14ac:dyDescent="0.25">
      <c r="A40" s="260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</row>
    <row r="41" spans="1:13" ht="14.25" customHeight="1" x14ac:dyDescent="0.25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</row>
    <row r="42" spans="1:13" ht="14.25" customHeight="1" x14ac:dyDescent="0.25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</row>
    <row r="43" spans="1:13" ht="14.25" customHeight="1" x14ac:dyDescent="0.25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</row>
    <row r="44" spans="1:13" ht="14.25" customHeight="1" x14ac:dyDescent="0.25">
      <c r="A44" s="260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5" spans="1:13" x14ac:dyDescent="0.25">
      <c r="A45" s="260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</row>
    <row r="46" spans="1:13" ht="21.75" customHeight="1" x14ac:dyDescent="0.25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</row>
  </sheetData>
  <mergeCells count="57">
    <mergeCell ref="J36:M36"/>
    <mergeCell ref="A9:E9"/>
    <mergeCell ref="K9:M9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16:E16"/>
    <mergeCell ref="K16:M16"/>
    <mergeCell ref="A17:E17"/>
    <mergeCell ref="K17:M17"/>
    <mergeCell ref="A10:E10"/>
    <mergeCell ref="A11:E11"/>
    <mergeCell ref="A12:E12"/>
    <mergeCell ref="A13:E13"/>
    <mergeCell ref="A15:E15"/>
    <mergeCell ref="K10:M10"/>
    <mergeCell ref="K11:M11"/>
    <mergeCell ref="K12:M12"/>
    <mergeCell ref="K13:M13"/>
    <mergeCell ref="K15:M15"/>
    <mergeCell ref="A14:E14"/>
    <mergeCell ref="K14:M14"/>
    <mergeCell ref="A20:E20"/>
    <mergeCell ref="K20:L20"/>
    <mergeCell ref="A19:M19"/>
    <mergeCell ref="A18:E18"/>
    <mergeCell ref="K18:M18"/>
    <mergeCell ref="L28:M28"/>
    <mergeCell ref="L29:M29"/>
    <mergeCell ref="L30:M30"/>
    <mergeCell ref="A21:E21"/>
    <mergeCell ref="K21:L24"/>
    <mergeCell ref="M21:M24"/>
    <mergeCell ref="A22:E22"/>
    <mergeCell ref="A23:E23"/>
    <mergeCell ref="A24:E24"/>
    <mergeCell ref="A25:E25"/>
    <mergeCell ref="L25:M25"/>
    <mergeCell ref="A26:M26"/>
    <mergeCell ref="A27:I27"/>
    <mergeCell ref="L27:M27"/>
    <mergeCell ref="J33:K33"/>
    <mergeCell ref="L33:M33"/>
    <mergeCell ref="J34:M34"/>
    <mergeCell ref="J35:M35"/>
    <mergeCell ref="A31:M31"/>
    <mergeCell ref="J32:K32"/>
    <mergeCell ref="L32:M3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9"/>
  <sheetViews>
    <sheetView topLeftCell="A46" zoomScaleNormal="100" workbookViewId="0">
      <selection activeCell="L63" sqref="L63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9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98"/>
      <c r="H5" s="537" t="s">
        <v>5</v>
      </c>
      <c r="I5" s="537"/>
      <c r="J5" s="98"/>
      <c r="K5" s="611">
        <f>7.5*10</f>
        <v>75</v>
      </c>
      <c r="L5" s="612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586" t="s">
        <v>93</v>
      </c>
      <c r="B10" s="587"/>
      <c r="C10" s="587"/>
      <c r="D10" s="587"/>
      <c r="E10" s="588"/>
      <c r="F10" s="59" t="s">
        <v>122</v>
      </c>
      <c r="G10" s="74" t="s">
        <v>94</v>
      </c>
      <c r="H10" s="121">
        <v>9.1</v>
      </c>
      <c r="I10" s="121">
        <v>7.2</v>
      </c>
      <c r="J10" s="121">
        <v>0.15</v>
      </c>
      <c r="K10" s="557">
        <f>H10*I10</f>
        <v>65.52</v>
      </c>
      <c r="L10" s="533"/>
      <c r="M10" s="534"/>
    </row>
    <row r="11" spans="1:13" ht="13.35" customHeight="1" x14ac:dyDescent="0.25">
      <c r="A11" s="586" t="s">
        <v>121</v>
      </c>
      <c r="B11" s="587"/>
      <c r="C11" s="587"/>
      <c r="D11" s="587"/>
      <c r="E11" s="588"/>
      <c r="F11" s="59" t="s">
        <v>122</v>
      </c>
      <c r="G11" s="74" t="s">
        <v>94</v>
      </c>
      <c r="H11" s="121">
        <v>5.4</v>
      </c>
      <c r="I11" s="121">
        <v>4.8</v>
      </c>
      <c r="J11" s="121"/>
      <c r="K11" s="557">
        <f>H11*I11</f>
        <v>25.92</v>
      </c>
      <c r="L11" s="533"/>
      <c r="M11" s="534"/>
    </row>
    <row r="12" spans="1:13" ht="13.35" customHeight="1" x14ac:dyDescent="0.25">
      <c r="A12" s="586" t="s">
        <v>129</v>
      </c>
      <c r="B12" s="587"/>
      <c r="C12" s="587"/>
      <c r="D12" s="587"/>
      <c r="E12" s="588"/>
      <c r="F12" s="59" t="s">
        <v>122</v>
      </c>
      <c r="G12" s="149" t="s">
        <v>72</v>
      </c>
      <c r="H12" s="121">
        <v>4</v>
      </c>
      <c r="I12" s="121">
        <v>0.2</v>
      </c>
      <c r="J12" s="121"/>
      <c r="K12" s="557">
        <f>H12*I12</f>
        <v>0.8</v>
      </c>
      <c r="L12" s="533"/>
      <c r="M12" s="534"/>
    </row>
    <row r="13" spans="1:13" ht="13.35" customHeight="1" x14ac:dyDescent="0.25">
      <c r="A13" s="586"/>
      <c r="B13" s="587"/>
      <c r="C13" s="587"/>
      <c r="D13" s="587"/>
      <c r="E13" s="588"/>
      <c r="F13" s="59"/>
      <c r="G13" s="7"/>
      <c r="H13" s="102"/>
      <c r="I13" s="102"/>
      <c r="J13" s="95"/>
      <c r="K13" s="557"/>
      <c r="L13" s="533"/>
      <c r="M13" s="534"/>
    </row>
    <row r="14" spans="1:13" ht="13.35" customHeight="1" x14ac:dyDescent="0.25">
      <c r="A14" s="586"/>
      <c r="B14" s="587"/>
      <c r="C14" s="587"/>
      <c r="D14" s="587"/>
      <c r="E14" s="588"/>
      <c r="F14" s="59"/>
      <c r="G14" s="7"/>
      <c r="H14" s="102"/>
      <c r="I14" s="102"/>
      <c r="J14" s="95"/>
      <c r="K14" s="557"/>
      <c r="L14" s="533"/>
      <c r="M14" s="534"/>
    </row>
    <row r="15" spans="1:13" ht="13.35" customHeight="1" x14ac:dyDescent="0.25">
      <c r="A15" s="553"/>
      <c r="B15" s="553"/>
      <c r="C15" s="553"/>
      <c r="D15" s="553"/>
      <c r="E15" s="553"/>
      <c r="F15" s="59"/>
      <c r="G15" s="75"/>
      <c r="H15" s="102"/>
      <c r="I15" s="102"/>
      <c r="J15" s="95"/>
      <c r="K15" s="493"/>
      <c r="L15" s="493"/>
      <c r="M15" s="493"/>
    </row>
    <row r="16" spans="1:13" ht="13.35" customHeight="1" x14ac:dyDescent="0.25">
      <c r="A16" s="553"/>
      <c r="B16" s="553"/>
      <c r="C16" s="553"/>
      <c r="D16" s="553"/>
      <c r="E16" s="553"/>
      <c r="F16" s="59"/>
      <c r="G16" s="75"/>
      <c r="H16" s="102"/>
      <c r="I16" s="102"/>
      <c r="J16" s="95"/>
      <c r="K16" s="493"/>
      <c r="L16" s="493"/>
      <c r="M16" s="493"/>
    </row>
    <row r="17" spans="1:13" ht="13.35" customHeight="1" x14ac:dyDescent="0.25">
      <c r="A17" s="586"/>
      <c r="B17" s="587"/>
      <c r="C17" s="587"/>
      <c r="D17" s="587"/>
      <c r="E17" s="588"/>
      <c r="F17" s="72"/>
      <c r="G17" s="75"/>
      <c r="H17" s="102"/>
      <c r="I17" s="102"/>
      <c r="J17" s="95"/>
      <c r="K17" s="493"/>
      <c r="L17" s="493"/>
      <c r="M17" s="493"/>
    </row>
    <row r="18" spans="1:13" ht="13.35" customHeight="1" x14ac:dyDescent="0.25">
      <c r="A18" s="586"/>
      <c r="B18" s="587"/>
      <c r="C18" s="587"/>
      <c r="D18" s="587"/>
      <c r="E18" s="588"/>
      <c r="F18" s="7"/>
      <c r="G18" s="7"/>
      <c r="H18" s="7"/>
      <c r="I18" s="7"/>
      <c r="J18" s="7"/>
      <c r="K18" s="493"/>
      <c r="L18" s="493"/>
      <c r="M18" s="493"/>
    </row>
    <row r="19" spans="1:13" ht="13.35" customHeight="1" x14ac:dyDescent="0.25">
      <c r="A19" s="586"/>
      <c r="B19" s="587"/>
      <c r="C19" s="587"/>
      <c r="D19" s="587"/>
      <c r="E19" s="588"/>
      <c r="F19" s="7"/>
      <c r="G19" s="7"/>
      <c r="H19" s="7"/>
      <c r="I19" s="7"/>
      <c r="J19" s="7"/>
      <c r="K19" s="493"/>
      <c r="L19" s="493"/>
      <c r="M19" s="493"/>
    </row>
    <row r="20" spans="1:13" ht="13.35" customHeight="1" x14ac:dyDescent="0.25">
      <c r="A20" s="586"/>
      <c r="B20" s="587"/>
      <c r="C20" s="587"/>
      <c r="D20" s="587"/>
      <c r="E20" s="588"/>
      <c r="F20" s="7"/>
      <c r="G20" s="7"/>
      <c r="H20" s="7"/>
      <c r="I20" s="7"/>
      <c r="J20" s="7"/>
      <c r="K20" s="493"/>
      <c r="L20" s="493"/>
      <c r="M20" s="493"/>
    </row>
    <row r="21" spans="1:13" ht="13.35" customHeight="1" x14ac:dyDescent="0.25">
      <c r="A21" s="488"/>
      <c r="B21" s="488"/>
      <c r="C21" s="488"/>
      <c r="D21" s="488"/>
      <c r="E21" s="488"/>
      <c r="F21" s="95"/>
      <c r="G21" s="95"/>
      <c r="H21" s="95"/>
      <c r="I21" s="95"/>
      <c r="J21" s="95"/>
      <c r="K21" s="493"/>
      <c r="L21" s="493"/>
      <c r="M21" s="493"/>
    </row>
    <row r="22" spans="1:13" ht="13.35" customHeight="1" x14ac:dyDescent="0.25">
      <c r="A22" s="488"/>
      <c r="B22" s="488"/>
      <c r="C22" s="488"/>
      <c r="D22" s="488"/>
      <c r="E22" s="488"/>
      <c r="F22" s="95"/>
      <c r="G22" s="95"/>
      <c r="H22" s="95"/>
      <c r="I22" s="95"/>
      <c r="J22" s="95"/>
      <c r="K22" s="493"/>
      <c r="L22" s="493"/>
      <c r="M22" s="493"/>
    </row>
    <row r="23" spans="1:13" ht="13.35" customHeight="1" x14ac:dyDescent="0.25">
      <c r="A23" s="494" t="s">
        <v>97</v>
      </c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</row>
    <row r="24" spans="1:13" ht="24.75" customHeight="1" x14ac:dyDescent="0.25">
      <c r="A24" s="502" t="s">
        <v>8</v>
      </c>
      <c r="B24" s="502"/>
      <c r="C24" s="502"/>
      <c r="D24" s="502"/>
      <c r="E24" s="502"/>
      <c r="F24" s="10" t="s">
        <v>24</v>
      </c>
      <c r="G24" s="11" t="s">
        <v>9</v>
      </c>
      <c r="H24" s="100" t="s">
        <v>20</v>
      </c>
      <c r="I24" s="12" t="s">
        <v>10</v>
      </c>
      <c r="J24" s="100" t="s">
        <v>11</v>
      </c>
      <c r="K24" s="509" t="s">
        <v>101</v>
      </c>
      <c r="L24" s="509"/>
      <c r="M24" s="10" t="s">
        <v>77</v>
      </c>
    </row>
    <row r="25" spans="1:13" ht="13.35" customHeight="1" x14ac:dyDescent="0.25">
      <c r="A25" s="586" t="s">
        <v>93</v>
      </c>
      <c r="B25" s="587"/>
      <c r="C25" s="587"/>
      <c r="D25" s="587"/>
      <c r="E25" s="588"/>
      <c r="F25" s="59" t="s">
        <v>122</v>
      </c>
      <c r="G25" s="74" t="s">
        <v>94</v>
      </c>
      <c r="H25" s="95">
        <f>K10</f>
        <v>65.52</v>
      </c>
      <c r="I25" s="103">
        <f>H25*100/$K$5</f>
        <v>87.36</v>
      </c>
      <c r="J25" s="95">
        <v>73</v>
      </c>
      <c r="K25" s="524">
        <f>SUM(J25:J30)</f>
        <v>152</v>
      </c>
      <c r="L25" s="524"/>
      <c r="M25" s="523">
        <v>3</v>
      </c>
    </row>
    <row r="26" spans="1:13" ht="13.35" customHeight="1" x14ac:dyDescent="0.25">
      <c r="A26" s="586" t="s">
        <v>121</v>
      </c>
      <c r="B26" s="587"/>
      <c r="C26" s="587"/>
      <c r="D26" s="587"/>
      <c r="E26" s="588"/>
      <c r="F26" s="59" t="s">
        <v>122</v>
      </c>
      <c r="G26" s="74" t="s">
        <v>94</v>
      </c>
      <c r="H26" s="117">
        <f>K11</f>
        <v>25.92</v>
      </c>
      <c r="I26" s="103">
        <f>H26*100/$K$5</f>
        <v>34.56</v>
      </c>
      <c r="J26" s="95">
        <v>76</v>
      </c>
      <c r="K26" s="524"/>
      <c r="L26" s="524"/>
      <c r="M26" s="523"/>
    </row>
    <row r="27" spans="1:13" ht="13.35" customHeight="1" x14ac:dyDescent="0.25">
      <c r="A27" s="586" t="s">
        <v>129</v>
      </c>
      <c r="B27" s="587"/>
      <c r="C27" s="587"/>
      <c r="D27" s="587"/>
      <c r="E27" s="588"/>
      <c r="F27" s="59" t="s">
        <v>122</v>
      </c>
      <c r="G27" s="149" t="s">
        <v>72</v>
      </c>
      <c r="H27" s="117">
        <f>K12</f>
        <v>0.8</v>
      </c>
      <c r="I27" s="103">
        <f>H27*100/$K$5</f>
        <v>1.0666666666666667</v>
      </c>
      <c r="J27" s="95">
        <v>3</v>
      </c>
      <c r="K27" s="524"/>
      <c r="L27" s="524"/>
      <c r="M27" s="523"/>
    </row>
    <row r="28" spans="1:13" ht="13.35" customHeight="1" x14ac:dyDescent="0.25">
      <c r="A28" s="586"/>
      <c r="B28" s="587"/>
      <c r="C28" s="587"/>
      <c r="D28" s="587"/>
      <c r="E28" s="588"/>
      <c r="F28" s="72"/>
      <c r="G28" s="95"/>
      <c r="H28" s="117"/>
      <c r="I28" s="103"/>
      <c r="J28" s="95"/>
      <c r="K28" s="524"/>
      <c r="L28" s="524"/>
      <c r="M28" s="523"/>
    </row>
    <row r="29" spans="1:13" ht="13.35" customHeight="1" x14ac:dyDescent="0.25">
      <c r="A29" s="488"/>
      <c r="B29" s="488"/>
      <c r="C29" s="488"/>
      <c r="D29" s="488"/>
      <c r="E29" s="488"/>
      <c r="F29" s="95"/>
      <c r="G29" s="95"/>
      <c r="H29" s="117"/>
      <c r="I29" s="103"/>
      <c r="J29" s="95"/>
      <c r="K29" s="524"/>
      <c r="L29" s="524"/>
      <c r="M29" s="523"/>
    </row>
    <row r="30" spans="1:13" ht="13.35" customHeight="1" x14ac:dyDescent="0.25">
      <c r="A30" s="488"/>
      <c r="B30" s="488"/>
      <c r="C30" s="488"/>
      <c r="D30" s="488"/>
      <c r="E30" s="488"/>
      <c r="F30" s="95"/>
      <c r="G30" s="95"/>
      <c r="H30" s="117"/>
      <c r="I30" s="103"/>
      <c r="J30" s="95"/>
      <c r="K30" s="50" t="s">
        <v>71</v>
      </c>
      <c r="L30" s="492">
        <f>1+(9/98)*(100-MAX(J25:J30))</f>
        <v>3.2040816326530615</v>
      </c>
      <c r="M30" s="492"/>
    </row>
    <row r="31" spans="1:13" ht="13.35" customHeight="1" x14ac:dyDescent="0.25">
      <c r="A31" s="488"/>
      <c r="B31" s="488"/>
      <c r="C31" s="488"/>
      <c r="D31" s="488"/>
      <c r="E31" s="488"/>
      <c r="F31" s="7"/>
      <c r="G31" s="95"/>
      <c r="H31" s="95"/>
      <c r="I31" s="102"/>
      <c r="J31" s="95"/>
      <c r="K31" s="95"/>
      <c r="L31" s="95"/>
      <c r="M31" s="94"/>
    </row>
    <row r="32" spans="1:13" ht="13.35" customHeight="1" x14ac:dyDescent="0.25">
      <c r="A32" s="488"/>
      <c r="B32" s="488"/>
      <c r="C32" s="488"/>
      <c r="D32" s="488"/>
      <c r="E32" s="488"/>
      <c r="F32" s="7"/>
      <c r="G32" s="95"/>
      <c r="H32" s="95"/>
      <c r="I32" s="95"/>
      <c r="J32" s="95"/>
      <c r="K32" s="95"/>
      <c r="L32" s="95"/>
      <c r="M32" s="94"/>
    </row>
    <row r="33" spans="1:13" ht="13.35" customHeight="1" x14ac:dyDescent="0.25">
      <c r="A33" s="488"/>
      <c r="B33" s="488"/>
      <c r="C33" s="488"/>
      <c r="D33" s="488"/>
      <c r="E33" s="488"/>
      <c r="F33" s="7"/>
      <c r="G33" s="95"/>
      <c r="H33" s="95"/>
      <c r="I33" s="95"/>
      <c r="J33" s="95"/>
      <c r="K33" s="95"/>
      <c r="L33" s="95"/>
      <c r="M33" s="95"/>
    </row>
    <row r="34" spans="1:13" ht="14.45" customHeight="1" x14ac:dyDescent="0.25">
      <c r="A34" s="494" t="s">
        <v>12</v>
      </c>
      <c r="B34" s="494"/>
      <c r="C34" s="494"/>
      <c r="D34" s="494"/>
      <c r="E34" s="494"/>
      <c r="F34" s="494"/>
      <c r="G34" s="494"/>
      <c r="H34" s="494"/>
      <c r="I34" s="494"/>
      <c r="J34" s="494"/>
      <c r="K34" s="494"/>
      <c r="L34" s="494"/>
      <c r="M34" s="494"/>
    </row>
    <row r="35" spans="1:13" ht="13.9" customHeight="1" x14ac:dyDescent="0.25">
      <c r="A35" s="495" t="s">
        <v>75</v>
      </c>
      <c r="B35" s="495"/>
      <c r="C35" s="495"/>
      <c r="D35" s="495"/>
      <c r="E35" s="495"/>
      <c r="F35" s="495"/>
      <c r="G35" s="495"/>
      <c r="H35" s="495"/>
      <c r="I35" s="495"/>
      <c r="J35" s="58" t="s">
        <v>102</v>
      </c>
      <c r="K35" s="96" t="s">
        <v>13</v>
      </c>
      <c r="L35" s="494" t="s">
        <v>15</v>
      </c>
      <c r="M35" s="494"/>
    </row>
    <row r="36" spans="1:13" ht="13.9" customHeight="1" x14ac:dyDescent="0.25">
      <c r="A36" s="97">
        <v>76</v>
      </c>
      <c r="B36" s="97">
        <v>73</v>
      </c>
      <c r="C36" s="97">
        <v>3</v>
      </c>
      <c r="D36" s="97"/>
      <c r="E36" s="97"/>
      <c r="F36" s="97"/>
      <c r="G36" s="7"/>
      <c r="H36" s="97"/>
      <c r="I36" s="7"/>
      <c r="J36" s="8">
        <f>SUM(A36:H36)</f>
        <v>152</v>
      </c>
      <c r="K36" s="96">
        <f>M25</f>
        <v>3</v>
      </c>
      <c r="L36" s="494">
        <v>81</v>
      </c>
      <c r="M36" s="494"/>
    </row>
    <row r="37" spans="1:13" ht="13.9" customHeight="1" x14ac:dyDescent="0.25">
      <c r="A37" s="97">
        <f>B36</f>
        <v>73</v>
      </c>
      <c r="B37" s="97">
        <f>C36</f>
        <v>3</v>
      </c>
      <c r="C37" s="97">
        <v>2</v>
      </c>
      <c r="D37" s="97"/>
      <c r="E37" s="97"/>
      <c r="F37" s="97"/>
      <c r="G37" s="97"/>
      <c r="H37" s="97"/>
      <c r="I37" s="7"/>
      <c r="J37" s="8">
        <f>SUM(A37:H37)</f>
        <v>78</v>
      </c>
      <c r="K37" s="96">
        <f>K36-1</f>
        <v>2</v>
      </c>
      <c r="L37" s="494">
        <v>57</v>
      </c>
      <c r="M37" s="494"/>
    </row>
    <row r="38" spans="1:13" ht="13.9" customHeight="1" x14ac:dyDescent="0.25">
      <c r="A38" s="97">
        <f>B37</f>
        <v>3</v>
      </c>
      <c r="B38" s="97">
        <f>C37</f>
        <v>2</v>
      </c>
      <c r="C38" s="97">
        <v>2</v>
      </c>
      <c r="D38" s="97"/>
      <c r="E38" s="97"/>
      <c r="F38" s="97"/>
      <c r="G38" s="97"/>
      <c r="H38" s="97"/>
      <c r="I38" s="7"/>
      <c r="J38" s="8">
        <f>SUM(A38:H38)</f>
        <v>7</v>
      </c>
      <c r="K38" s="96">
        <f>K37-1</f>
        <v>1</v>
      </c>
      <c r="L38" s="494">
        <v>7</v>
      </c>
      <c r="M38" s="494"/>
    </row>
    <row r="39" spans="1:13" ht="13.9" customHeight="1" x14ac:dyDescent="0.25">
      <c r="A39" s="97"/>
      <c r="B39" s="97"/>
      <c r="C39" s="97"/>
      <c r="D39" s="97"/>
      <c r="E39" s="97"/>
      <c r="F39" s="97"/>
      <c r="G39" s="97"/>
      <c r="H39" s="97"/>
      <c r="I39" s="7"/>
      <c r="J39" s="8"/>
      <c r="K39" s="96"/>
      <c r="L39" s="494"/>
      <c r="M39" s="494"/>
    </row>
    <row r="40" spans="1:13" ht="13.9" customHeight="1" x14ac:dyDescent="0.25">
      <c r="A40" s="97"/>
      <c r="B40" s="97"/>
      <c r="C40" s="97"/>
      <c r="D40" s="97"/>
      <c r="E40" s="97"/>
      <c r="F40" s="97"/>
      <c r="G40" s="97"/>
      <c r="H40" s="97"/>
      <c r="I40" s="97"/>
      <c r="J40" s="8"/>
      <c r="K40" s="96"/>
      <c r="L40" s="494"/>
      <c r="M40" s="494"/>
    </row>
    <row r="41" spans="1:13" ht="13.9" customHeight="1" x14ac:dyDescent="0.25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6"/>
      <c r="L41" s="494"/>
      <c r="M41" s="494"/>
    </row>
    <row r="42" spans="1:13" ht="13.15" customHeight="1" x14ac:dyDescent="0.25">
      <c r="A42" s="7"/>
      <c r="B42" s="7"/>
      <c r="C42" s="7"/>
      <c r="D42" s="95"/>
      <c r="E42" s="95"/>
      <c r="F42" s="95"/>
      <c r="G42" s="95"/>
      <c r="H42" s="95"/>
      <c r="I42" s="95"/>
      <c r="J42" s="95"/>
      <c r="K42" s="96"/>
      <c r="L42" s="494"/>
      <c r="M42" s="494"/>
    </row>
    <row r="43" spans="1:13" ht="13.15" customHeight="1" x14ac:dyDescent="0.25">
      <c r="A43" s="580"/>
      <c r="B43" s="581"/>
      <c r="C43" s="581"/>
      <c r="D43" s="581"/>
      <c r="E43" s="581"/>
      <c r="F43" s="581"/>
      <c r="G43" s="581"/>
      <c r="H43" s="581"/>
      <c r="I43" s="581"/>
      <c r="J43" s="609"/>
      <c r="K43" s="609"/>
      <c r="L43" s="609"/>
      <c r="M43" s="610"/>
    </row>
    <row r="44" spans="1:13" ht="13.1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494" t="s">
        <v>103</v>
      </c>
      <c r="K44" s="494"/>
      <c r="L44" s="494">
        <f>MAX(L36:M42)</f>
        <v>81</v>
      </c>
      <c r="M44" s="494"/>
    </row>
    <row r="45" spans="1:13" ht="14.4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494" t="s">
        <v>104</v>
      </c>
      <c r="K45" s="494"/>
      <c r="L45" s="494">
        <f>100-L44</f>
        <v>19</v>
      </c>
      <c r="M45" s="494"/>
    </row>
    <row r="46" spans="1:13" ht="14.4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605"/>
      <c r="K46" s="605"/>
      <c r="L46" s="605"/>
      <c r="M46" s="606"/>
    </row>
    <row r="47" spans="1:13" ht="14.45" customHeight="1" x14ac:dyDescent="0.25">
      <c r="A47" s="35"/>
      <c r="B47" s="24"/>
      <c r="C47" s="24"/>
      <c r="D47" s="25"/>
      <c r="E47" s="25"/>
      <c r="F47" s="25"/>
      <c r="G47" s="25"/>
      <c r="H47" s="25"/>
      <c r="I47" s="25"/>
      <c r="J47" s="551" t="s">
        <v>105</v>
      </c>
      <c r="K47" s="551"/>
      <c r="L47" s="551"/>
      <c r="M47" s="607"/>
    </row>
    <row r="48" spans="1:13" ht="14.25" customHeight="1" x14ac:dyDescent="0.25">
      <c r="A48" s="35"/>
      <c r="B48" s="24"/>
      <c r="C48" s="24"/>
      <c r="D48" s="30" t="s">
        <v>0</v>
      </c>
      <c r="E48" s="30"/>
      <c r="F48" s="30"/>
      <c r="G48" s="30"/>
      <c r="H48" s="30"/>
      <c r="I48" s="31"/>
      <c r="J48" s="575" t="s">
        <v>179</v>
      </c>
      <c r="K48" s="575"/>
      <c r="L48" s="575"/>
      <c r="M48" s="608"/>
    </row>
    <row r="49" spans="1:13" ht="14.25" customHeight="1" x14ac:dyDescent="0.25">
      <c r="A49" s="3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8"/>
    </row>
    <row r="50" spans="1:13" ht="14.25" customHeight="1" x14ac:dyDescent="0.25">
      <c r="A50" s="3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8"/>
    </row>
    <row r="51" spans="1:13" ht="14.25" customHeight="1" x14ac:dyDescent="0.25">
      <c r="A51" s="3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8"/>
    </row>
    <row r="52" spans="1:13" ht="14.25" customHeight="1" x14ac:dyDescent="0.25">
      <c r="A52" s="3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8"/>
    </row>
    <row r="53" spans="1:13" ht="14.25" customHeight="1" x14ac:dyDescent="0.25">
      <c r="A53" s="3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8"/>
    </row>
    <row r="54" spans="1:13" ht="14.25" customHeight="1" x14ac:dyDescent="0.25">
      <c r="A54" s="3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8"/>
    </row>
    <row r="55" spans="1:13" ht="14.25" customHeight="1" x14ac:dyDescent="0.25">
      <c r="A55" s="3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8"/>
    </row>
    <row r="56" spans="1:13" ht="14.25" customHeight="1" x14ac:dyDescent="0.25">
      <c r="A56" s="3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8"/>
    </row>
    <row r="57" spans="1:13" ht="14.25" customHeight="1" x14ac:dyDescent="0.25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40"/>
    </row>
    <row r="58" spans="1:13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3" ht="21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</sheetData>
  <mergeCells count="73">
    <mergeCell ref="A1:D3"/>
    <mergeCell ref="E1:M1"/>
    <mergeCell ref="E2:M2"/>
    <mergeCell ref="F3:M3"/>
    <mergeCell ref="C4:D4"/>
    <mergeCell ref="K4:M4"/>
    <mergeCell ref="A9:E9"/>
    <mergeCell ref="K9:M9"/>
    <mergeCell ref="K10:M10"/>
    <mergeCell ref="K11:M11"/>
    <mergeCell ref="E5:F5"/>
    <mergeCell ref="H5:I5"/>
    <mergeCell ref="K5:L5"/>
    <mergeCell ref="A6:M6"/>
    <mergeCell ref="A7:M7"/>
    <mergeCell ref="A8:M8"/>
    <mergeCell ref="A10:E10"/>
    <mergeCell ref="A11:E11"/>
    <mergeCell ref="K12:M12"/>
    <mergeCell ref="A13:E13"/>
    <mergeCell ref="K13:M13"/>
    <mergeCell ref="A14:E14"/>
    <mergeCell ref="K14:M14"/>
    <mergeCell ref="A12:E12"/>
    <mergeCell ref="A15:E15"/>
    <mergeCell ref="K15:M15"/>
    <mergeCell ref="A16:E16"/>
    <mergeCell ref="K16:M16"/>
    <mergeCell ref="A17:E17"/>
    <mergeCell ref="K17:M17"/>
    <mergeCell ref="A24:E24"/>
    <mergeCell ref="K24:L24"/>
    <mergeCell ref="A18:E18"/>
    <mergeCell ref="K18:M18"/>
    <mergeCell ref="A19:E19"/>
    <mergeCell ref="K19:M19"/>
    <mergeCell ref="A20:E20"/>
    <mergeCell ref="K20:M20"/>
    <mergeCell ref="A21:E21"/>
    <mergeCell ref="K21:M21"/>
    <mergeCell ref="A22:E22"/>
    <mergeCell ref="K22:M22"/>
    <mergeCell ref="A23:M23"/>
    <mergeCell ref="A25:E25"/>
    <mergeCell ref="K25:L29"/>
    <mergeCell ref="M25:M29"/>
    <mergeCell ref="A26:E26"/>
    <mergeCell ref="A27:E27"/>
    <mergeCell ref="A28:E28"/>
    <mergeCell ref="A29:E29"/>
    <mergeCell ref="L39:M39"/>
    <mergeCell ref="A30:E30"/>
    <mergeCell ref="L30:M30"/>
    <mergeCell ref="A31:E31"/>
    <mergeCell ref="A32:E32"/>
    <mergeCell ref="A33:E33"/>
    <mergeCell ref="A34:M34"/>
    <mergeCell ref="A35:I35"/>
    <mergeCell ref="L35:M35"/>
    <mergeCell ref="L36:M36"/>
    <mergeCell ref="L37:M37"/>
    <mergeCell ref="L38:M38"/>
    <mergeCell ref="L40:M40"/>
    <mergeCell ref="L41:M41"/>
    <mergeCell ref="L42:M42"/>
    <mergeCell ref="A43:M43"/>
    <mergeCell ref="J44:K44"/>
    <mergeCell ref="L44:M44"/>
    <mergeCell ref="J45:K45"/>
    <mergeCell ref="L45:M45"/>
    <mergeCell ref="J46:M46"/>
    <mergeCell ref="J47:M47"/>
    <mergeCell ref="J48:M48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42"/>
  <sheetViews>
    <sheetView topLeftCell="A28" zoomScaleNormal="100" workbookViewId="0">
      <selection activeCell="B30" sqref="B30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114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113" t="s">
        <v>86</v>
      </c>
      <c r="H5" s="537" t="s">
        <v>5</v>
      </c>
      <c r="I5" s="537"/>
      <c r="J5" s="113" t="s">
        <v>87</v>
      </c>
      <c r="K5" s="525">
        <f>7.5*42.33</f>
        <v>317.47499999999997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586" t="s">
        <v>343</v>
      </c>
      <c r="B10" s="587"/>
      <c r="C10" s="587"/>
      <c r="D10" s="587"/>
      <c r="E10" s="588"/>
      <c r="F10" s="59" t="s">
        <v>122</v>
      </c>
      <c r="G10" s="75" t="s">
        <v>94</v>
      </c>
      <c r="H10" s="121">
        <v>15.5</v>
      </c>
      <c r="I10" s="121">
        <v>0.8</v>
      </c>
      <c r="J10" s="121"/>
      <c r="K10" s="557">
        <f t="shared" ref="K10:K15" si="0">H10*I10</f>
        <v>12.4</v>
      </c>
      <c r="L10" s="533"/>
      <c r="M10" s="534"/>
    </row>
    <row r="11" spans="1:13" ht="13.35" customHeight="1" x14ac:dyDescent="0.25">
      <c r="A11" s="586" t="s">
        <v>343</v>
      </c>
      <c r="B11" s="587"/>
      <c r="C11" s="587"/>
      <c r="D11" s="587"/>
      <c r="E11" s="588"/>
      <c r="F11" s="59" t="s">
        <v>122</v>
      </c>
      <c r="G11" s="75" t="s">
        <v>94</v>
      </c>
      <c r="H11" s="121">
        <v>10</v>
      </c>
      <c r="I11" s="121">
        <v>0.8</v>
      </c>
      <c r="J11" s="121"/>
      <c r="K11" s="557">
        <f t="shared" si="0"/>
        <v>8</v>
      </c>
      <c r="L11" s="533"/>
      <c r="M11" s="534"/>
    </row>
    <row r="12" spans="1:13" ht="13.35" customHeight="1" x14ac:dyDescent="0.25">
      <c r="A12" s="586" t="s">
        <v>343</v>
      </c>
      <c r="B12" s="587"/>
      <c r="C12" s="587"/>
      <c r="D12" s="587"/>
      <c r="E12" s="588"/>
      <c r="F12" s="59" t="s">
        <v>122</v>
      </c>
      <c r="G12" s="7" t="s">
        <v>94</v>
      </c>
      <c r="H12" s="121">
        <v>4</v>
      </c>
      <c r="I12" s="121">
        <v>1</v>
      </c>
      <c r="J12" s="121"/>
      <c r="K12" s="557">
        <f t="shared" si="0"/>
        <v>4</v>
      </c>
      <c r="L12" s="533"/>
      <c r="M12" s="534"/>
    </row>
    <row r="13" spans="1:13" ht="13.35" customHeight="1" x14ac:dyDescent="0.25">
      <c r="A13" s="586" t="s">
        <v>129</v>
      </c>
      <c r="B13" s="587"/>
      <c r="C13" s="587"/>
      <c r="D13" s="587"/>
      <c r="E13" s="588"/>
      <c r="F13" s="70" t="s">
        <v>130</v>
      </c>
      <c r="G13" s="7" t="s">
        <v>72</v>
      </c>
      <c r="H13" s="121">
        <v>5.4</v>
      </c>
      <c r="I13" s="121">
        <v>0.2</v>
      </c>
      <c r="J13" s="117"/>
      <c r="K13" s="557">
        <f t="shared" si="0"/>
        <v>1.08</v>
      </c>
      <c r="L13" s="533"/>
      <c r="M13" s="534"/>
    </row>
    <row r="14" spans="1:13" ht="13.35" customHeight="1" x14ac:dyDescent="0.25">
      <c r="A14" s="586" t="s">
        <v>125</v>
      </c>
      <c r="B14" s="587"/>
      <c r="C14" s="587"/>
      <c r="D14" s="587"/>
      <c r="E14" s="588"/>
      <c r="F14" s="70" t="s">
        <v>71</v>
      </c>
      <c r="G14" s="7" t="s">
        <v>72</v>
      </c>
      <c r="H14" s="121">
        <v>3</v>
      </c>
      <c r="I14" s="121">
        <v>0.3</v>
      </c>
      <c r="J14" s="117">
        <v>0.02</v>
      </c>
      <c r="K14" s="557">
        <f t="shared" si="0"/>
        <v>0.89999999999999991</v>
      </c>
      <c r="L14" s="533"/>
      <c r="M14" s="534"/>
    </row>
    <row r="15" spans="1:13" ht="13.35" customHeight="1" x14ac:dyDescent="0.25">
      <c r="A15" s="586" t="s">
        <v>344</v>
      </c>
      <c r="B15" s="587"/>
      <c r="C15" s="587"/>
      <c r="D15" s="587"/>
      <c r="E15" s="588"/>
      <c r="F15" s="70" t="s">
        <v>130</v>
      </c>
      <c r="G15" s="7" t="s">
        <v>71</v>
      </c>
      <c r="H15" s="121">
        <v>3</v>
      </c>
      <c r="I15" s="121">
        <v>4</v>
      </c>
      <c r="J15" s="117"/>
      <c r="K15" s="557">
        <f t="shared" si="0"/>
        <v>12</v>
      </c>
      <c r="L15" s="533"/>
      <c r="M15" s="534"/>
    </row>
    <row r="16" spans="1:13" ht="13.35" customHeight="1" x14ac:dyDescent="0.25">
      <c r="A16" s="494" t="s">
        <v>97</v>
      </c>
      <c r="B16" s="494"/>
      <c r="C16" s="494"/>
      <c r="D16" s="494"/>
      <c r="E16" s="494"/>
      <c r="F16" s="494"/>
      <c r="G16" s="494"/>
      <c r="H16" s="494"/>
      <c r="I16" s="494"/>
      <c r="J16" s="494"/>
      <c r="K16" s="494"/>
      <c r="L16" s="494"/>
      <c r="M16" s="494"/>
    </row>
    <row r="17" spans="1:13" ht="24.75" customHeight="1" x14ac:dyDescent="0.25">
      <c r="A17" s="502" t="s">
        <v>8</v>
      </c>
      <c r="B17" s="502"/>
      <c r="C17" s="502"/>
      <c r="D17" s="502"/>
      <c r="E17" s="502"/>
      <c r="F17" s="10" t="s">
        <v>24</v>
      </c>
      <c r="G17" s="11" t="s">
        <v>9</v>
      </c>
      <c r="H17" s="119" t="s">
        <v>20</v>
      </c>
      <c r="I17" s="12" t="s">
        <v>10</v>
      </c>
      <c r="J17" s="119" t="s">
        <v>11</v>
      </c>
      <c r="K17" s="509" t="s">
        <v>101</v>
      </c>
      <c r="L17" s="509"/>
      <c r="M17" s="10" t="s">
        <v>77</v>
      </c>
    </row>
    <row r="18" spans="1:13" ht="13.35" customHeight="1" x14ac:dyDescent="0.25">
      <c r="A18" s="586" t="s">
        <v>341</v>
      </c>
      <c r="B18" s="587"/>
      <c r="C18" s="587"/>
      <c r="D18" s="587"/>
      <c r="E18" s="588"/>
      <c r="F18" s="59" t="s">
        <v>122</v>
      </c>
      <c r="G18" s="117" t="s">
        <v>94</v>
      </c>
      <c r="H18" s="117">
        <f>SUM(K10:M12)</f>
        <v>24.4</v>
      </c>
      <c r="I18" s="120">
        <f>H18*100/$K$5</f>
        <v>7.6856445389400747</v>
      </c>
      <c r="J18" s="117">
        <v>69</v>
      </c>
      <c r="K18" s="524">
        <f>SUM(J18:J22)</f>
        <v>98</v>
      </c>
      <c r="L18" s="524"/>
      <c r="M18" s="523">
        <v>2</v>
      </c>
    </row>
    <row r="19" spans="1:13" ht="13.35" customHeight="1" x14ac:dyDescent="0.25">
      <c r="A19" s="586" t="s">
        <v>340</v>
      </c>
      <c r="B19" s="587"/>
      <c r="C19" s="587"/>
      <c r="D19" s="587"/>
      <c r="E19" s="588"/>
      <c r="F19" s="70" t="s">
        <v>130</v>
      </c>
      <c r="G19" s="117" t="s">
        <v>72</v>
      </c>
      <c r="H19" s="117">
        <f>SUM(K13)</f>
        <v>1.08</v>
      </c>
      <c r="I19" s="120">
        <f>H19*100/$K$5</f>
        <v>0.34018426647767547</v>
      </c>
      <c r="J19" s="117">
        <v>1</v>
      </c>
      <c r="K19" s="524"/>
      <c r="L19" s="524"/>
      <c r="M19" s="523"/>
    </row>
    <row r="20" spans="1:13" ht="13.35" customHeight="1" x14ac:dyDescent="0.25">
      <c r="A20" s="586" t="s">
        <v>346</v>
      </c>
      <c r="B20" s="587"/>
      <c r="C20" s="587"/>
      <c r="D20" s="587"/>
      <c r="E20" s="588"/>
      <c r="F20" s="70" t="s">
        <v>71</v>
      </c>
      <c r="G20" s="117" t="s">
        <v>72</v>
      </c>
      <c r="H20" s="148">
        <f>SUM(K14)</f>
        <v>0.89999999999999991</v>
      </c>
      <c r="I20" s="120">
        <f>H20*100/$K$5</f>
        <v>0.28348688873139616</v>
      </c>
      <c r="J20" s="117">
        <v>0</v>
      </c>
      <c r="K20" s="524"/>
      <c r="L20" s="524"/>
      <c r="M20" s="523"/>
    </row>
    <row r="21" spans="1:13" ht="13.35" customHeight="1" x14ac:dyDescent="0.25">
      <c r="A21" s="586" t="s">
        <v>347</v>
      </c>
      <c r="B21" s="587"/>
      <c r="C21" s="587"/>
      <c r="D21" s="587"/>
      <c r="E21" s="588"/>
      <c r="F21" s="70" t="s">
        <v>130</v>
      </c>
      <c r="G21" s="117" t="s">
        <v>71</v>
      </c>
      <c r="H21" s="148">
        <f>SUM(K15)</f>
        <v>12</v>
      </c>
      <c r="I21" s="120">
        <f>H21*100/$K$5</f>
        <v>3.7798251830852827</v>
      </c>
      <c r="J21" s="117">
        <v>28</v>
      </c>
      <c r="K21" s="524"/>
      <c r="L21" s="524"/>
      <c r="M21" s="523"/>
    </row>
    <row r="22" spans="1:13" ht="13.35" customHeight="1" x14ac:dyDescent="0.25">
      <c r="A22" s="488"/>
      <c r="B22" s="488"/>
      <c r="C22" s="488"/>
      <c r="D22" s="488"/>
      <c r="E22" s="488"/>
      <c r="F22" s="117"/>
      <c r="G22" s="117"/>
      <c r="H22" s="117"/>
      <c r="I22" s="120"/>
      <c r="J22" s="117"/>
      <c r="K22" s="50" t="s">
        <v>71</v>
      </c>
      <c r="L22" s="492">
        <f>1+(9/98)*(100-MAX(J18:J22))</f>
        <v>3.8469387755102042</v>
      </c>
      <c r="M22" s="492"/>
    </row>
    <row r="23" spans="1:13" ht="14.45" customHeight="1" x14ac:dyDescent="0.25">
      <c r="A23" s="494" t="s">
        <v>12</v>
      </c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</row>
    <row r="24" spans="1:13" ht="13.9" customHeight="1" x14ac:dyDescent="0.25">
      <c r="A24" s="495" t="s">
        <v>75</v>
      </c>
      <c r="B24" s="495"/>
      <c r="C24" s="495"/>
      <c r="D24" s="495"/>
      <c r="E24" s="495"/>
      <c r="F24" s="495"/>
      <c r="G24" s="495"/>
      <c r="H24" s="495"/>
      <c r="I24" s="495"/>
      <c r="J24" s="58" t="s">
        <v>102</v>
      </c>
      <c r="K24" s="115" t="s">
        <v>13</v>
      </c>
      <c r="L24" s="494" t="s">
        <v>15</v>
      </c>
      <c r="M24" s="494"/>
    </row>
    <row r="25" spans="1:13" ht="13.9" customHeight="1" x14ac:dyDescent="0.25">
      <c r="A25" s="118">
        <v>69</v>
      </c>
      <c r="B25" s="118">
        <v>28</v>
      </c>
      <c r="C25" s="118">
        <v>1</v>
      </c>
      <c r="D25" s="118"/>
      <c r="E25" s="118"/>
      <c r="F25" s="118"/>
      <c r="G25" s="7"/>
      <c r="H25" s="118"/>
      <c r="I25" s="7"/>
      <c r="J25" s="8">
        <f>SUM(A25:H25)</f>
        <v>98</v>
      </c>
      <c r="K25" s="115">
        <f>M18</f>
        <v>2</v>
      </c>
      <c r="L25" s="494">
        <v>69</v>
      </c>
      <c r="M25" s="494"/>
    </row>
    <row r="26" spans="1:13" ht="13.9" customHeight="1" x14ac:dyDescent="0.25">
      <c r="A26" s="118">
        <f>B25</f>
        <v>28</v>
      </c>
      <c r="B26" s="118">
        <v>2</v>
      </c>
      <c r="C26" s="118"/>
      <c r="D26" s="118"/>
      <c r="E26" s="118"/>
      <c r="F26" s="118"/>
      <c r="G26" s="118"/>
      <c r="H26" s="118"/>
      <c r="I26" s="7"/>
      <c r="J26" s="8">
        <f>SUM(A26:H26)</f>
        <v>30</v>
      </c>
      <c r="K26" s="115">
        <f>K25-1</f>
        <v>1</v>
      </c>
      <c r="L26" s="494">
        <v>30</v>
      </c>
      <c r="M26" s="494"/>
    </row>
    <row r="27" spans="1:13" ht="13.15" customHeight="1" thickBot="1" x14ac:dyDescent="0.3">
      <c r="A27" s="580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2"/>
    </row>
    <row r="28" spans="1:13" ht="13.1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545" t="s">
        <v>103</v>
      </c>
      <c r="K28" s="546"/>
      <c r="L28" s="546">
        <f>MAX(L25:M26)</f>
        <v>69</v>
      </c>
      <c r="M28" s="547"/>
    </row>
    <row r="29" spans="1:13" ht="14.4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538" t="s">
        <v>104</v>
      </c>
      <c r="K29" s="494"/>
      <c r="L29" s="494">
        <f>100-L28</f>
        <v>31</v>
      </c>
      <c r="M29" s="539"/>
    </row>
    <row r="30" spans="1:13" ht="14.45" customHeight="1" x14ac:dyDescent="0.25">
      <c r="A30" s="35"/>
      <c r="B30" s="24"/>
      <c r="C30" s="24"/>
      <c r="D30" s="25"/>
      <c r="E30" s="25"/>
      <c r="F30" s="25"/>
      <c r="G30" s="25"/>
      <c r="H30" s="25"/>
      <c r="I30" s="25"/>
      <c r="J30" s="572" t="s">
        <v>105</v>
      </c>
      <c r="K30" s="551"/>
      <c r="L30" s="551"/>
      <c r="M30" s="573"/>
    </row>
    <row r="31" spans="1:13" ht="14.25" customHeight="1" thickBot="1" x14ac:dyDescent="0.3">
      <c r="A31" s="35"/>
      <c r="B31" s="24"/>
      <c r="C31" s="24"/>
      <c r="D31" s="30" t="s">
        <v>0</v>
      </c>
      <c r="E31" s="30"/>
      <c r="F31" s="30"/>
      <c r="G31" s="30"/>
      <c r="H31" s="30"/>
      <c r="I31" s="31"/>
      <c r="J31" s="506" t="s">
        <v>180</v>
      </c>
      <c r="K31" s="507"/>
      <c r="L31" s="507"/>
      <c r="M31" s="508"/>
    </row>
    <row r="32" spans="1:13" ht="14.25" customHeight="1" thickBot="1" x14ac:dyDescent="0.3">
      <c r="A32" s="36"/>
      <c r="B32" s="27"/>
      <c r="C32" s="27"/>
      <c r="D32" s="27"/>
      <c r="E32" s="27"/>
      <c r="F32" s="27"/>
      <c r="G32" s="27"/>
      <c r="H32" s="27"/>
      <c r="I32" s="27"/>
      <c r="J32" s="613"/>
      <c r="K32" s="614"/>
      <c r="L32" s="614"/>
      <c r="M32" s="615"/>
    </row>
    <row r="33" spans="1:13" ht="14.25" customHeight="1" x14ac:dyDescent="0.25">
      <c r="A33" s="3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/>
    </row>
    <row r="34" spans="1:13" ht="14.25" customHeight="1" x14ac:dyDescent="0.25">
      <c r="A34" s="3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/>
    </row>
    <row r="35" spans="1:13" ht="14.25" customHeight="1" x14ac:dyDescent="0.25">
      <c r="A35" s="3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/>
    </row>
    <row r="36" spans="1:13" ht="14.25" customHeight="1" x14ac:dyDescent="0.25">
      <c r="A36" s="3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/>
    </row>
    <row r="37" spans="1:13" ht="14.25" customHeight="1" x14ac:dyDescent="0.25">
      <c r="A37" s="3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/>
    </row>
    <row r="38" spans="1:13" ht="14.25" customHeight="1" x14ac:dyDescent="0.25">
      <c r="A38" s="3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/>
    </row>
    <row r="39" spans="1:13" ht="14.25" customHeight="1" x14ac:dyDescent="0.25">
      <c r="A39" s="3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/>
    </row>
    <row r="40" spans="1:13" ht="14.25" customHeight="1" x14ac:dyDescent="0.25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13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 ht="21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</sheetData>
  <mergeCells count="50">
    <mergeCell ref="J32:M32"/>
    <mergeCell ref="J29:K29"/>
    <mergeCell ref="L29:M29"/>
    <mergeCell ref="J30:M30"/>
    <mergeCell ref="J31:M31"/>
    <mergeCell ref="L25:M25"/>
    <mergeCell ref="L26:M26"/>
    <mergeCell ref="A27:M27"/>
    <mergeCell ref="J28:K28"/>
    <mergeCell ref="L28:M28"/>
    <mergeCell ref="A22:E22"/>
    <mergeCell ref="L22:M22"/>
    <mergeCell ref="A23:M23"/>
    <mergeCell ref="A24:I24"/>
    <mergeCell ref="L24:M24"/>
    <mergeCell ref="A18:E18"/>
    <mergeCell ref="K18:L21"/>
    <mergeCell ref="M18:M21"/>
    <mergeCell ref="A19:E19"/>
    <mergeCell ref="A20:E20"/>
    <mergeCell ref="A21:E21"/>
    <mergeCell ref="A15:E15"/>
    <mergeCell ref="K15:M15"/>
    <mergeCell ref="A17:E17"/>
    <mergeCell ref="K17:L17"/>
    <mergeCell ref="A16:M16"/>
    <mergeCell ref="A12:E12"/>
    <mergeCell ref="K12:M12"/>
    <mergeCell ref="A13:E13"/>
    <mergeCell ref="K13:M13"/>
    <mergeCell ref="A14:E14"/>
    <mergeCell ref="K14:M14"/>
    <mergeCell ref="A9:E9"/>
    <mergeCell ref="K9:M9"/>
    <mergeCell ref="A10:E10"/>
    <mergeCell ref="K10:M10"/>
    <mergeCell ref="A11:E11"/>
    <mergeCell ref="K11:M11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zoomScale="84" zoomScaleNormal="84" workbookViewId="0">
      <selection activeCell="F52" sqref="F52:L61"/>
    </sheetView>
  </sheetViews>
  <sheetFormatPr baseColWidth="10" defaultRowHeight="15" x14ac:dyDescent="0.25"/>
  <cols>
    <col min="1" max="2" width="6.85546875" style="1" customWidth="1"/>
    <col min="3" max="3" width="6.85546875" customWidth="1"/>
    <col min="4" max="4" width="18" customWidth="1"/>
    <col min="5" max="5" width="10" customWidth="1"/>
    <col min="6" max="6" width="9.28515625" customWidth="1"/>
    <col min="7" max="7" width="11.85546875" customWidth="1"/>
    <col min="8" max="8" width="10.7109375" customWidth="1"/>
    <col min="9" max="9" width="12.85546875" customWidth="1"/>
    <col min="11" max="11" width="15.140625" customWidth="1"/>
    <col min="12" max="12" width="13.42578125" customWidth="1"/>
    <col min="18" max="18" width="5.140625" customWidth="1"/>
  </cols>
  <sheetData>
    <row r="1" spans="3:10" ht="15.75" thickBot="1" x14ac:dyDescent="0.3"/>
    <row r="2" spans="3:10" ht="32.25" customHeight="1" thickBot="1" x14ac:dyDescent="0.3">
      <c r="D2" s="171" t="s">
        <v>56</v>
      </c>
      <c r="E2" s="197" t="s">
        <v>61</v>
      </c>
      <c r="F2" s="197" t="s">
        <v>57</v>
      </c>
      <c r="G2" s="198" t="s">
        <v>227</v>
      </c>
    </row>
    <row r="3" spans="3:10" x14ac:dyDescent="0.25">
      <c r="D3" s="192" t="s">
        <v>58</v>
      </c>
      <c r="E3" s="193">
        <v>7.5</v>
      </c>
      <c r="F3" s="193">
        <v>8</v>
      </c>
      <c r="G3" s="89">
        <f>E3*1000*F3</f>
        <v>60000</v>
      </c>
      <c r="I3" t="s">
        <v>63</v>
      </c>
      <c r="J3">
        <v>5</v>
      </c>
    </row>
    <row r="4" spans="3:10" x14ac:dyDescent="0.25">
      <c r="D4" s="191" t="s">
        <v>59</v>
      </c>
      <c r="E4" s="173">
        <v>8.6</v>
      </c>
      <c r="F4" s="173">
        <v>7.5</v>
      </c>
      <c r="G4" s="85">
        <f>E4*1000*F4</f>
        <v>64500</v>
      </c>
      <c r="I4" t="s">
        <v>64</v>
      </c>
      <c r="J4">
        <v>10</v>
      </c>
    </row>
    <row r="5" spans="3:10" ht="15.75" thickBot="1" x14ac:dyDescent="0.3">
      <c r="D5" s="194" t="s">
        <v>60</v>
      </c>
      <c r="E5" s="195">
        <v>4.9000000000000004</v>
      </c>
      <c r="F5" s="195">
        <v>7.5</v>
      </c>
      <c r="G5" s="200">
        <f>E5*1000*F5</f>
        <v>36750</v>
      </c>
    </row>
    <row r="6" spans="3:10" ht="15.75" thickBot="1" x14ac:dyDescent="0.3">
      <c r="D6" s="189" t="s">
        <v>226</v>
      </c>
      <c r="E6" s="199">
        <f>E5+E4+E3</f>
        <v>21</v>
      </c>
      <c r="F6" s="199"/>
      <c r="G6" s="201">
        <f>G5+G4+G3</f>
        <v>161250</v>
      </c>
    </row>
    <row r="7" spans="3:10" ht="15.75" thickBot="1" x14ac:dyDescent="0.3">
      <c r="C7">
        <f>E3+E4</f>
        <v>16.100000000000001</v>
      </c>
      <c r="E7">
        <f>E4+E5</f>
        <v>13.5</v>
      </c>
      <c r="G7">
        <f>G4+G5</f>
        <v>101250</v>
      </c>
    </row>
    <row r="8" spans="3:10" ht="15.75" thickBot="1" x14ac:dyDescent="0.3">
      <c r="D8" s="171" t="s">
        <v>231</v>
      </c>
      <c r="E8" s="172" t="s">
        <v>62</v>
      </c>
      <c r="F8" s="172" t="s">
        <v>65</v>
      </c>
      <c r="G8" s="172" t="s">
        <v>67</v>
      </c>
      <c r="H8" s="172" t="s">
        <v>68</v>
      </c>
      <c r="I8" s="91" t="s">
        <v>69</v>
      </c>
    </row>
    <row r="9" spans="3:10" x14ac:dyDescent="0.25">
      <c r="D9" s="203">
        <f>D10+93</f>
        <v>325</v>
      </c>
      <c r="E9" s="204">
        <f>$G$6/D9</f>
        <v>496.15384615384613</v>
      </c>
      <c r="F9" s="204">
        <f>E9*$J$4*$J$4/(($J$3*$J$3/4)*(E9-1)+($J$4*$J$4))</f>
        <v>15.530474040632054</v>
      </c>
      <c r="G9" s="204">
        <f>ROUNDDOWN(E9/$F$12,0)</f>
        <v>31</v>
      </c>
      <c r="H9" s="211">
        <f>($E$6*1000/E9)</f>
        <v>42.325581395348841</v>
      </c>
      <c r="I9" s="212">
        <f>G9*H9</f>
        <v>1312.0930232558142</v>
      </c>
      <c r="J9">
        <f>H9*F5</f>
        <v>317.44186046511629</v>
      </c>
    </row>
    <row r="10" spans="3:10" x14ac:dyDescent="0.25">
      <c r="C10" t="s">
        <v>62</v>
      </c>
      <c r="D10" s="210">
        <v>232</v>
      </c>
      <c r="E10" s="150">
        <f>$G$6/D10</f>
        <v>695.04310344827582</v>
      </c>
      <c r="F10" s="150">
        <f>E10*$J$4*$J$4/(($J$3*$J$3/4)*(E10-1)+($J$4*$J$4))</f>
        <v>15.661992351120015</v>
      </c>
      <c r="G10" s="150">
        <f>ROUNDDOWN(E10/$F$12,0)</f>
        <v>43</v>
      </c>
      <c r="H10" s="150">
        <f>($E$6*1000/E10)</f>
        <v>30.213953488372095</v>
      </c>
      <c r="I10" s="205">
        <f>G10*H10</f>
        <v>1299.2</v>
      </c>
    </row>
    <row r="11" spans="3:10" ht="15.75" thickBot="1" x14ac:dyDescent="0.3">
      <c r="D11" s="206">
        <f>D10-93</f>
        <v>139</v>
      </c>
      <c r="E11" s="207">
        <f>$G$6/D11</f>
        <v>1160.0719424460431</v>
      </c>
      <c r="F11" s="207">
        <f>E11*$J$4*$J$4/(($J$3*$J$3/4)*(E11-1)+($J$4*$J$4))</f>
        <v>15.795757186151162</v>
      </c>
      <c r="G11" s="207">
        <f>ROUNDDOWN(E11/$F$12,0)</f>
        <v>72</v>
      </c>
      <c r="H11" s="207">
        <f>($E$6*1000/E11)</f>
        <v>18.102325581395352</v>
      </c>
      <c r="I11" s="208">
        <f>G11*H11</f>
        <v>1303.3674418604653</v>
      </c>
    </row>
    <row r="12" spans="3:10" ht="16.5" customHeight="1" x14ac:dyDescent="0.25">
      <c r="D12" s="447" t="s">
        <v>229</v>
      </c>
      <c r="E12" s="448"/>
      <c r="F12" s="451">
        <f>ROUNDUP(F11,0)</f>
        <v>16</v>
      </c>
      <c r="G12" s="190" t="s">
        <v>63</v>
      </c>
      <c r="H12" s="196">
        <v>5</v>
      </c>
      <c r="I12" s="202" t="s">
        <v>230</v>
      </c>
    </row>
    <row r="13" spans="3:10" s="1" customFormat="1" ht="16.5" customHeight="1" thickBot="1" x14ac:dyDescent="0.3">
      <c r="D13" s="449"/>
      <c r="E13" s="450"/>
      <c r="F13" s="452"/>
      <c r="G13" s="209" t="s">
        <v>64</v>
      </c>
      <c r="H13" s="184">
        <v>10</v>
      </c>
      <c r="I13" s="87"/>
    </row>
    <row r="14" spans="3:10" ht="15.75" customHeight="1" x14ac:dyDescent="0.25">
      <c r="D14" t="s">
        <v>228</v>
      </c>
      <c r="E14" s="6"/>
    </row>
    <row r="15" spans="3:10" ht="16.5" customHeight="1" x14ac:dyDescent="0.25"/>
    <row r="17" spans="1:12" x14ac:dyDescent="0.25">
      <c r="D17" s="1"/>
      <c r="E17" s="1" t="s">
        <v>62</v>
      </c>
      <c r="F17" s="1" t="s">
        <v>65</v>
      </c>
      <c r="G17" s="1" t="s">
        <v>67</v>
      </c>
      <c r="H17" s="1" t="s">
        <v>68</v>
      </c>
      <c r="I17" s="1" t="s">
        <v>69</v>
      </c>
    </row>
    <row r="18" spans="1:12" x14ac:dyDescent="0.25">
      <c r="D18" s="1">
        <f>D19+93</f>
        <v>325</v>
      </c>
      <c r="E18" s="6">
        <f>$G$3/D18</f>
        <v>184.61538461538461</v>
      </c>
      <c r="F18" s="6">
        <f>E18*$J$4*$J$4/(($J$3*$J$3/4)*(E18-1)+($J$4*$J$4))</f>
        <v>14.797687861271676</v>
      </c>
      <c r="G18" s="6">
        <f>ROUNDDOWN(E18/$F$21,0)</f>
        <v>11</v>
      </c>
      <c r="H18" s="6">
        <f>($E$3*1000/E18)</f>
        <v>40.625</v>
      </c>
      <c r="I18" s="1">
        <f>G18*H18</f>
        <v>446.875</v>
      </c>
    </row>
    <row r="19" spans="1:12" x14ac:dyDescent="0.25">
      <c r="D19" s="1">
        <v>232</v>
      </c>
      <c r="E19" s="6">
        <f>$G$3/D19</f>
        <v>258.62068965517244</v>
      </c>
      <c r="F19" s="6">
        <f>E19*$J$4*$J$4/(($J$3*$J$3/4)*(E19-1)+($J$4*$J$4))</f>
        <v>15.12287334593573</v>
      </c>
      <c r="G19" s="6">
        <f>ROUNDDOWN(E19/$F$21,0)</f>
        <v>16</v>
      </c>
      <c r="H19" s="6">
        <f>($E$3*1000/E19)</f>
        <v>28.999999999999996</v>
      </c>
      <c r="I19" s="1">
        <f>G19*H19</f>
        <v>463.99999999999994</v>
      </c>
    </row>
    <row r="20" spans="1:12" x14ac:dyDescent="0.25">
      <c r="D20" s="1">
        <f>D19-93</f>
        <v>139</v>
      </c>
      <c r="E20" s="6">
        <f>$G$3/D20</f>
        <v>431.65467625899282</v>
      </c>
      <c r="F20" s="6">
        <f>E20*$J$4*$J$4/(($J$3*$J$3/4)*(E20-1)+($J$4*$J$4))</f>
        <v>15.462672143029717</v>
      </c>
      <c r="G20" s="6">
        <f>ROUNDDOWN(E20/$F$21,0)</f>
        <v>26</v>
      </c>
      <c r="H20" s="6">
        <f>($E$3*1000/E20)</f>
        <v>17.375</v>
      </c>
      <c r="I20" s="1">
        <f>G20*H20</f>
        <v>451.75</v>
      </c>
    </row>
    <row r="21" spans="1:12" x14ac:dyDescent="0.25">
      <c r="D21" s="1" t="s">
        <v>66</v>
      </c>
      <c r="E21" s="1"/>
      <c r="F21" s="6">
        <f>ROUNDUP(F20,0)</f>
        <v>16</v>
      </c>
      <c r="G21" s="1"/>
      <c r="H21" s="1"/>
      <c r="I21" s="1"/>
    </row>
    <row r="22" spans="1:12" x14ac:dyDescent="0.25">
      <c r="D22" s="1" t="s">
        <v>67</v>
      </c>
      <c r="E22" s="6"/>
      <c r="F22" s="1"/>
      <c r="G22" s="1"/>
      <c r="H22" s="1"/>
      <c r="I22" s="1"/>
    </row>
    <row r="24" spans="1:12" x14ac:dyDescent="0.25">
      <c r="D24" s="1"/>
      <c r="E24" s="1" t="s">
        <v>62</v>
      </c>
      <c r="F24" s="1" t="s">
        <v>65</v>
      </c>
      <c r="G24" s="1" t="s">
        <v>67</v>
      </c>
      <c r="H24" s="1" t="s">
        <v>68</v>
      </c>
      <c r="I24" s="1" t="s">
        <v>69</v>
      </c>
    </row>
    <row r="25" spans="1:12" x14ac:dyDescent="0.25">
      <c r="D25" s="1">
        <f>D26+93</f>
        <v>325</v>
      </c>
      <c r="E25" s="6">
        <f>$G$7/D25</f>
        <v>311.53846153846155</v>
      </c>
      <c r="F25" s="6">
        <f>E25*$J$4*$J$4/(($J$3*$J$3/4)*(E25-1)+($J$4*$J$4))</f>
        <v>15.265017667844521</v>
      </c>
      <c r="G25" s="6">
        <f>ROUNDDOWN(E25/$F$28,0)</f>
        <v>19</v>
      </c>
      <c r="H25" s="6">
        <f>($E$7*1000/E25)</f>
        <v>43.333333333333329</v>
      </c>
      <c r="I25" s="1">
        <f>G25*H25</f>
        <v>823.33333333333326</v>
      </c>
    </row>
    <row r="26" spans="1:12" x14ac:dyDescent="0.25">
      <c r="D26" s="1">
        <v>232</v>
      </c>
      <c r="E26" s="6">
        <f>$G$7/D26</f>
        <v>436.42241379310343</v>
      </c>
      <c r="F26" s="6">
        <f>E26*$J$4*$J$4/(($J$3*$J$3/4)*(E26-1)+($J$4*$J$4))</f>
        <v>15.468347178458897</v>
      </c>
      <c r="G26" s="6">
        <f>ROUNDDOWN(E26/$F$21,0)</f>
        <v>27</v>
      </c>
      <c r="H26" s="6">
        <f>($E$3*1000/E26)</f>
        <v>17.185185185185187</v>
      </c>
      <c r="I26" s="1">
        <f>G26*H26</f>
        <v>464.00000000000006</v>
      </c>
    </row>
    <row r="27" spans="1:12" x14ac:dyDescent="0.25">
      <c r="D27" s="1">
        <f>D26-93</f>
        <v>139</v>
      </c>
      <c r="E27" s="6">
        <f>$G$7/D27</f>
        <v>728.41726618705036</v>
      </c>
      <c r="F27" s="6">
        <f>E27*$J$4*$J$4/(($J$3*$J$3/4)*(E27-1)+($J$4*$J$4))</f>
        <v>15.677166497314555</v>
      </c>
      <c r="G27" s="6">
        <f>ROUNDDOWN(E27/$F$21,0)</f>
        <v>45</v>
      </c>
      <c r="H27" s="6">
        <f>($E$3*1000/E27)</f>
        <v>10.296296296296296</v>
      </c>
      <c r="I27" s="1">
        <f>G27*H27</f>
        <v>463.33333333333331</v>
      </c>
    </row>
    <row r="28" spans="1:12" x14ac:dyDescent="0.25">
      <c r="D28" s="1" t="s">
        <v>66</v>
      </c>
      <c r="E28" s="1"/>
      <c r="F28" s="6">
        <f>ROUNDUP(F27,0)</f>
        <v>16</v>
      </c>
      <c r="G28" s="1"/>
      <c r="H28" s="1"/>
      <c r="I28" s="1"/>
    </row>
    <row r="29" spans="1:12" x14ac:dyDescent="0.25">
      <c r="E29" s="6">
        <f>E25+E18</f>
        <v>496.15384615384619</v>
      </c>
    </row>
    <row r="30" spans="1:12" ht="15.75" thickBot="1" x14ac:dyDescent="0.3">
      <c r="C30">
        <v>40</v>
      </c>
    </row>
    <row r="31" spans="1:12" ht="15.75" thickBot="1" x14ac:dyDescent="0.3">
      <c r="B31" s="1">
        <v>0</v>
      </c>
      <c r="C31" s="1">
        <v>43</v>
      </c>
      <c r="D31">
        <v>1312</v>
      </c>
      <c r="F31" s="157" t="s">
        <v>185</v>
      </c>
      <c r="G31" s="158" t="s">
        <v>186</v>
      </c>
      <c r="H31" s="158" t="s">
        <v>187</v>
      </c>
      <c r="I31" s="158" t="s">
        <v>360</v>
      </c>
      <c r="J31" s="158" t="s">
        <v>104</v>
      </c>
      <c r="K31" s="91" t="s">
        <v>359</v>
      </c>
      <c r="L31" s="91" t="s">
        <v>358</v>
      </c>
    </row>
    <row r="32" spans="1:12" ht="15.75" thickBot="1" x14ac:dyDescent="0.3">
      <c r="A32" s="1">
        <v>1</v>
      </c>
      <c r="B32" s="1">
        <v>43</v>
      </c>
      <c r="C32" s="1">
        <f t="shared" ref="C32:C37" si="0">B32+$C$30</f>
        <v>83</v>
      </c>
      <c r="F32" s="179">
        <v>1</v>
      </c>
      <c r="G32" s="176" t="s">
        <v>192</v>
      </c>
      <c r="H32" s="176" t="s">
        <v>191</v>
      </c>
      <c r="I32" s="177">
        <f>'TRAMO 1'!K5</f>
        <v>320</v>
      </c>
      <c r="J32" s="161">
        <f>'TRAMO 1'!L43</f>
        <v>74</v>
      </c>
      <c r="K32" s="180" t="str">
        <f>'TRAMO 1'!J45</f>
        <v>MUY BUENO.</v>
      </c>
      <c r="L32" s="243"/>
    </row>
    <row r="33" spans="1:16" ht="15.75" thickBot="1" x14ac:dyDescent="0.3">
      <c r="A33" s="1">
        <v>2</v>
      </c>
      <c r="B33" s="1">
        <f t="shared" ref="B33:B48" si="1">C32+$D$31</f>
        <v>1395</v>
      </c>
      <c r="C33" s="1">
        <f t="shared" si="0"/>
        <v>1435</v>
      </c>
      <c r="E33" s="174"/>
      <c r="F33" s="179">
        <v>2</v>
      </c>
      <c r="G33" s="178" t="s">
        <v>190</v>
      </c>
      <c r="H33" s="178" t="s">
        <v>193</v>
      </c>
      <c r="I33" s="177">
        <f>'TRAMO 2'!K5</f>
        <v>320</v>
      </c>
      <c r="J33" s="161">
        <f>'TRAMO 2'!L42</f>
        <v>45</v>
      </c>
      <c r="K33" s="180" t="str">
        <f>'TRAMO 2'!J44</f>
        <v>REGULAR</v>
      </c>
      <c r="L33" s="245"/>
    </row>
    <row r="34" spans="1:16" ht="15.75" thickBot="1" x14ac:dyDescent="0.3">
      <c r="A34" s="1">
        <v>3</v>
      </c>
      <c r="B34" s="1">
        <f t="shared" si="1"/>
        <v>2747</v>
      </c>
      <c r="C34" s="1">
        <f t="shared" si="0"/>
        <v>2787</v>
      </c>
      <c r="F34" s="179">
        <v>3</v>
      </c>
      <c r="G34" s="178" t="s">
        <v>194</v>
      </c>
      <c r="H34" s="178" t="s">
        <v>200</v>
      </c>
      <c r="I34" s="177">
        <f>'TRAMO 3'!K5</f>
        <v>320</v>
      </c>
      <c r="J34" s="161">
        <f>'TRAMO 3'!L36</f>
        <v>74</v>
      </c>
      <c r="K34" s="180" t="str">
        <f>'TRAMO 3'!J38</f>
        <v>MUY BUENO.</v>
      </c>
      <c r="L34" s="266"/>
      <c r="N34" s="257" t="s">
        <v>30</v>
      </c>
      <c r="O34" s="256" t="s">
        <v>31</v>
      </c>
      <c r="P34" s="255" t="s">
        <v>310</v>
      </c>
    </row>
    <row r="35" spans="1:16" ht="15.75" thickBot="1" x14ac:dyDescent="0.3">
      <c r="A35" s="1">
        <v>4</v>
      </c>
      <c r="B35" s="1">
        <f t="shared" si="1"/>
        <v>4099</v>
      </c>
      <c r="C35" s="1">
        <f t="shared" si="0"/>
        <v>4139</v>
      </c>
      <c r="F35" s="179">
        <v>4</v>
      </c>
      <c r="G35" s="178" t="s">
        <v>195</v>
      </c>
      <c r="H35" s="178" t="s">
        <v>209</v>
      </c>
      <c r="I35" s="177">
        <f>'TRAMO 4'!K5</f>
        <v>320</v>
      </c>
      <c r="J35" s="161">
        <f>'TRAMO 4'!L32</f>
        <v>84</v>
      </c>
      <c r="K35" s="180" t="str">
        <f>'TRAMO 4'!J34</f>
        <v>MUY BUENO.</v>
      </c>
      <c r="L35" s="267"/>
      <c r="N35" s="250" t="s">
        <v>32</v>
      </c>
      <c r="O35" s="250" t="s">
        <v>33</v>
      </c>
      <c r="P35" s="242"/>
    </row>
    <row r="36" spans="1:16" ht="15.75" thickBot="1" x14ac:dyDescent="0.3">
      <c r="A36" s="1">
        <v>5</v>
      </c>
      <c r="B36" s="1">
        <f t="shared" si="1"/>
        <v>5451</v>
      </c>
      <c r="C36" s="1">
        <f t="shared" si="0"/>
        <v>5491</v>
      </c>
      <c r="F36" s="179">
        <v>5</v>
      </c>
      <c r="G36" s="178" t="s">
        <v>196</v>
      </c>
      <c r="H36" s="178" t="s">
        <v>210</v>
      </c>
      <c r="I36" s="177">
        <f>'TRAMO 5'!K5</f>
        <v>320</v>
      </c>
      <c r="J36" s="161">
        <f>'TRAMO 5'!L38</f>
        <v>48</v>
      </c>
      <c r="K36" s="180" t="str">
        <f>'TRAMO 5'!J40</f>
        <v>REGULAR</v>
      </c>
      <c r="L36" s="268"/>
      <c r="N36" s="251" t="s">
        <v>34</v>
      </c>
      <c r="O36" s="251" t="s">
        <v>35</v>
      </c>
      <c r="P36" s="243"/>
    </row>
    <row r="37" spans="1:16" ht="15.75" thickBot="1" x14ac:dyDescent="0.3">
      <c r="A37" s="1">
        <v>6</v>
      </c>
      <c r="B37" s="1">
        <f t="shared" si="1"/>
        <v>6803</v>
      </c>
      <c r="C37" s="1">
        <f t="shared" si="0"/>
        <v>6843</v>
      </c>
      <c r="F37" s="179">
        <v>6</v>
      </c>
      <c r="G37" s="178" t="s">
        <v>197</v>
      </c>
      <c r="H37" s="178" t="s">
        <v>211</v>
      </c>
      <c r="I37" s="177">
        <f>'TRAMO 6'!K5</f>
        <v>320</v>
      </c>
      <c r="J37" s="161">
        <f>'TRAMO 6'!L44</f>
        <v>59</v>
      </c>
      <c r="K37" s="180" t="str">
        <f>'TRAMO 6'!J46</f>
        <v>BUENO.</v>
      </c>
      <c r="L37" s="269"/>
      <c r="N37" s="251" t="s">
        <v>36</v>
      </c>
      <c r="O37" s="251" t="s">
        <v>37</v>
      </c>
      <c r="P37" s="244"/>
    </row>
    <row r="38" spans="1:16" ht="15.75" thickBot="1" x14ac:dyDescent="0.3">
      <c r="A38" s="1">
        <v>7</v>
      </c>
      <c r="B38" s="1">
        <f>C37+$D$31</f>
        <v>8155</v>
      </c>
      <c r="C38" s="1">
        <f>B38+$C$31</f>
        <v>8198</v>
      </c>
      <c r="F38" s="179">
        <v>7</v>
      </c>
      <c r="G38" s="178" t="s">
        <v>198</v>
      </c>
      <c r="H38" s="178" t="s">
        <v>212</v>
      </c>
      <c r="I38" s="168">
        <f>'TRAMO 7'!K5</f>
        <v>317.47499999999997</v>
      </c>
      <c r="J38" s="161">
        <f>'TRAMO 7'!L45</f>
        <v>18</v>
      </c>
      <c r="K38" s="180" t="str">
        <f>'TRAMO 7'!J47</f>
        <v>MUY MALO</v>
      </c>
      <c r="L38" s="247"/>
      <c r="N38" s="251" t="s">
        <v>38</v>
      </c>
      <c r="O38" s="251" t="s">
        <v>39</v>
      </c>
      <c r="P38" s="245"/>
    </row>
    <row r="39" spans="1:16" ht="15.75" thickBot="1" x14ac:dyDescent="0.3">
      <c r="A39" s="1">
        <v>8</v>
      </c>
      <c r="B39" s="1">
        <f t="shared" si="1"/>
        <v>9510</v>
      </c>
      <c r="C39" s="1">
        <f t="shared" ref="C39:C48" si="2">B39+$C$31</f>
        <v>9553</v>
      </c>
      <c r="F39" s="179">
        <v>8</v>
      </c>
      <c r="G39" s="178" t="s">
        <v>199</v>
      </c>
      <c r="H39" s="178" t="s">
        <v>213</v>
      </c>
      <c r="I39" s="168">
        <f>'TRAMO 8'!K5</f>
        <v>317.47499999999997</v>
      </c>
      <c r="J39" s="161">
        <f>'TRAMO 8'!L35</f>
        <v>31</v>
      </c>
      <c r="K39" s="180" t="str">
        <f>'TRAMO 8'!J37</f>
        <v>MALO</v>
      </c>
      <c r="L39" s="270"/>
      <c r="N39" s="252" t="s">
        <v>40</v>
      </c>
      <c r="O39" s="252" t="s">
        <v>41</v>
      </c>
      <c r="P39" s="246"/>
    </row>
    <row r="40" spans="1:16" ht="15.75" thickBot="1" x14ac:dyDescent="0.3">
      <c r="A40" s="1">
        <v>9</v>
      </c>
      <c r="B40" s="1">
        <f t="shared" si="1"/>
        <v>10865</v>
      </c>
      <c r="C40" s="1">
        <f t="shared" si="2"/>
        <v>10908</v>
      </c>
      <c r="F40" s="179">
        <v>9</v>
      </c>
      <c r="G40" s="178" t="s">
        <v>201</v>
      </c>
      <c r="H40" s="178" t="s">
        <v>214</v>
      </c>
      <c r="I40" s="168">
        <f>'TRAMO 9'!K5</f>
        <v>317.47499999999997</v>
      </c>
      <c r="J40" s="161">
        <f>'TRAMO 9'!L33</f>
        <v>28</v>
      </c>
      <c r="K40" s="180" t="str">
        <f>'TRAMO 9'!J35</f>
        <v>MALO</v>
      </c>
      <c r="L40" s="246"/>
      <c r="N40" s="251" t="s">
        <v>42</v>
      </c>
      <c r="O40" s="254" t="s">
        <v>43</v>
      </c>
      <c r="P40" s="247"/>
    </row>
    <row r="41" spans="1:16" ht="15.75" thickBot="1" x14ac:dyDescent="0.3">
      <c r="A41" s="1">
        <v>10</v>
      </c>
      <c r="B41" s="1">
        <f t="shared" si="1"/>
        <v>12220</v>
      </c>
      <c r="C41" s="1">
        <f t="shared" si="2"/>
        <v>12263</v>
      </c>
      <c r="F41" s="179">
        <v>10</v>
      </c>
      <c r="G41" s="178" t="s">
        <v>202</v>
      </c>
      <c r="H41" s="178" t="s">
        <v>215</v>
      </c>
      <c r="I41" s="168">
        <f>'TRAMO 10'!K5</f>
        <v>317.47499999999997</v>
      </c>
      <c r="J41" s="161">
        <f>'TRAMO 10'!L29</f>
        <v>31</v>
      </c>
      <c r="K41" s="180" t="str">
        <f>'TRAMO 10'!J31</f>
        <v xml:space="preserve"> MALO</v>
      </c>
      <c r="L41" s="246"/>
      <c r="N41" s="249" t="s">
        <v>44</v>
      </c>
      <c r="O41" s="253" t="s">
        <v>45</v>
      </c>
      <c r="P41" s="248"/>
    </row>
    <row r="42" spans="1:16" ht="15.75" thickBot="1" x14ac:dyDescent="0.3">
      <c r="A42" s="1">
        <v>11</v>
      </c>
      <c r="B42" s="1">
        <f t="shared" si="1"/>
        <v>13575</v>
      </c>
      <c r="C42" s="1">
        <f t="shared" si="2"/>
        <v>13618</v>
      </c>
      <c r="F42" s="179">
        <v>11</v>
      </c>
      <c r="G42" s="178" t="s">
        <v>203</v>
      </c>
      <c r="H42" s="178" t="s">
        <v>216</v>
      </c>
      <c r="I42" s="168">
        <f>'TRAMO 11'!K5</f>
        <v>317.47499999999997</v>
      </c>
      <c r="J42" s="161">
        <f>'TRAMO 11'!L32</f>
        <v>28</v>
      </c>
      <c r="K42" s="180" t="str">
        <f>'TRAMO 11'!J34</f>
        <v xml:space="preserve"> MALO</v>
      </c>
      <c r="L42" s="270"/>
    </row>
    <row r="43" spans="1:16" ht="15.75" thickBot="1" x14ac:dyDescent="0.3">
      <c r="A43" s="1">
        <v>12</v>
      </c>
      <c r="B43" s="1">
        <f t="shared" si="1"/>
        <v>14930</v>
      </c>
      <c r="C43" s="1">
        <f t="shared" si="2"/>
        <v>14973</v>
      </c>
      <c r="F43" s="179">
        <v>12</v>
      </c>
      <c r="G43" s="178" t="s">
        <v>204</v>
      </c>
      <c r="H43" s="178" t="s">
        <v>217</v>
      </c>
      <c r="I43" s="168">
        <f>'TRAMO 12'!K5</f>
        <v>317.47499999999997</v>
      </c>
      <c r="J43" s="161">
        <f>'TRAMO 12'!L33</f>
        <v>78</v>
      </c>
      <c r="K43" s="180" t="str">
        <f>'TRAMO 12'!J35</f>
        <v>MUY BUENO</v>
      </c>
      <c r="L43" s="243"/>
    </row>
    <row r="44" spans="1:16" ht="15.75" thickBot="1" x14ac:dyDescent="0.3">
      <c r="A44" s="1">
        <v>13</v>
      </c>
      <c r="B44" s="1">
        <f t="shared" si="1"/>
        <v>16285</v>
      </c>
      <c r="C44" s="1">
        <f t="shared" si="2"/>
        <v>16328</v>
      </c>
      <c r="F44" s="179">
        <v>13</v>
      </c>
      <c r="G44" s="178" t="s">
        <v>205</v>
      </c>
      <c r="H44" s="178" t="s">
        <v>218</v>
      </c>
      <c r="I44" s="168">
        <f>'TRAMO 13'!K5</f>
        <v>317.47499999999997</v>
      </c>
      <c r="J44" s="161">
        <f>'TRAMO 13'!L44</f>
        <v>50</v>
      </c>
      <c r="K44" s="180" t="str">
        <f>'TRAMO 13'!J46</f>
        <v>REGULAR</v>
      </c>
      <c r="L44" s="245"/>
    </row>
    <row r="45" spans="1:16" ht="15.75" thickBot="1" x14ac:dyDescent="0.3">
      <c r="A45" s="1">
        <v>14</v>
      </c>
      <c r="B45" s="1">
        <f t="shared" si="1"/>
        <v>17640</v>
      </c>
      <c r="C45" s="1">
        <f t="shared" si="2"/>
        <v>17683</v>
      </c>
      <c r="F45" s="179">
        <v>14</v>
      </c>
      <c r="G45" s="178" t="s">
        <v>206</v>
      </c>
      <c r="H45" s="178" t="s">
        <v>219</v>
      </c>
      <c r="I45" s="168">
        <f>'TRAMO 14'!K5</f>
        <v>317.47499999999997</v>
      </c>
      <c r="J45" s="161">
        <f>'TRAMO 14'!L28</f>
        <v>0</v>
      </c>
      <c r="K45" s="180" t="str">
        <f>'TRAMO 14'!J30</f>
        <v>FALLADO</v>
      </c>
      <c r="L45" s="265"/>
    </row>
    <row r="46" spans="1:16" ht="15.75" thickBot="1" x14ac:dyDescent="0.3">
      <c r="A46" s="1">
        <v>15</v>
      </c>
      <c r="B46" s="1">
        <f t="shared" si="1"/>
        <v>18995</v>
      </c>
      <c r="C46" s="1">
        <f t="shared" si="2"/>
        <v>19038</v>
      </c>
      <c r="F46" s="179">
        <v>15</v>
      </c>
      <c r="G46" s="178" t="s">
        <v>207</v>
      </c>
      <c r="H46" s="178" t="s">
        <v>220</v>
      </c>
      <c r="I46" s="168">
        <f>'TRAMO 15'!K5</f>
        <v>317.47499999999997</v>
      </c>
      <c r="J46" s="161">
        <f>'TRAMO 15'!L34</f>
        <v>54</v>
      </c>
      <c r="K46" s="180" t="str">
        <f>'TRAMO 15'!J36</f>
        <v>REGULAR</v>
      </c>
      <c r="L46" s="271"/>
    </row>
    <row r="47" spans="1:16" ht="15.75" thickBot="1" x14ac:dyDescent="0.3">
      <c r="A47" s="1">
        <v>16</v>
      </c>
      <c r="B47" s="1">
        <f t="shared" si="1"/>
        <v>20350</v>
      </c>
      <c r="C47" s="1">
        <f t="shared" si="2"/>
        <v>20393</v>
      </c>
      <c r="F47" s="181">
        <v>16</v>
      </c>
      <c r="G47" s="182" t="s">
        <v>208</v>
      </c>
      <c r="H47" s="182" t="s">
        <v>221</v>
      </c>
      <c r="I47" s="183">
        <f>'TRAMO 16 '!K5</f>
        <v>317.47499999999997</v>
      </c>
      <c r="J47" s="184">
        <f>'TRAMO 16 '!L28</f>
        <v>82</v>
      </c>
      <c r="K47" s="185" t="str">
        <f>'TRAMO 16 '!J30</f>
        <v>MUY BUENO</v>
      </c>
      <c r="L47" s="272"/>
    </row>
    <row r="48" spans="1:16" ht="15.75" thickBot="1" x14ac:dyDescent="0.3">
      <c r="A48" s="1">
        <v>17</v>
      </c>
      <c r="B48" s="1">
        <f t="shared" si="1"/>
        <v>21705</v>
      </c>
      <c r="C48" s="1">
        <f t="shared" si="2"/>
        <v>21748</v>
      </c>
      <c r="F48" s="453" t="s">
        <v>222</v>
      </c>
      <c r="G48" s="454"/>
      <c r="H48" s="454"/>
      <c r="I48" s="454"/>
      <c r="J48" s="217">
        <f>AVERAGE(J32:J47)</f>
        <v>49</v>
      </c>
      <c r="K48" s="218" t="s">
        <v>170</v>
      </c>
      <c r="L48" s="264"/>
    </row>
    <row r="51" spans="5:16" ht="15.75" thickBot="1" x14ac:dyDescent="0.3"/>
    <row r="52" spans="5:16" ht="15.75" thickBot="1" x14ac:dyDescent="0.3">
      <c r="F52" s="157" t="s">
        <v>185</v>
      </c>
      <c r="G52" s="158" t="s">
        <v>186</v>
      </c>
      <c r="H52" s="158" t="s">
        <v>187</v>
      </c>
      <c r="I52" s="158" t="s">
        <v>188</v>
      </c>
      <c r="J52" s="158" t="s">
        <v>104</v>
      </c>
      <c r="K52" s="280" t="s">
        <v>189</v>
      </c>
      <c r="L52" s="277" t="s">
        <v>358</v>
      </c>
      <c r="N52" s="261"/>
      <c r="O52" s="261"/>
      <c r="P52" s="261"/>
    </row>
    <row r="53" spans="5:16" ht="15.75" thickBot="1" x14ac:dyDescent="0.3">
      <c r="F53" s="186" t="s">
        <v>239</v>
      </c>
      <c r="G53" s="213" t="s">
        <v>235</v>
      </c>
      <c r="H53" s="213" t="s">
        <v>236</v>
      </c>
      <c r="I53" s="187">
        <f>'ADIC 1'!K5</f>
        <v>320</v>
      </c>
      <c r="J53" s="187">
        <f>'ADIC 1'!L32</f>
        <v>22</v>
      </c>
      <c r="K53" s="273" t="str">
        <f>'ADIC 1'!J34</f>
        <v>MUY MALO</v>
      </c>
      <c r="L53" s="282"/>
      <c r="N53" s="289"/>
      <c r="O53" s="290"/>
      <c r="P53" s="290"/>
    </row>
    <row r="54" spans="5:16" ht="15.75" thickBot="1" x14ac:dyDescent="0.3">
      <c r="E54" s="214"/>
      <c r="F54" s="179" t="s">
        <v>240</v>
      </c>
      <c r="G54" s="215" t="s">
        <v>237</v>
      </c>
      <c r="H54" s="215" t="s">
        <v>238</v>
      </c>
      <c r="I54" s="177">
        <f>'ADIC 2'!K5</f>
        <v>320</v>
      </c>
      <c r="J54" s="177">
        <f>'ADIC 2'!L43</f>
        <v>46</v>
      </c>
      <c r="K54" s="274" t="str">
        <f>'ADIC 2'!J45</f>
        <v>MALO</v>
      </c>
      <c r="L54" s="283"/>
      <c r="N54" s="291"/>
      <c r="O54" s="291"/>
      <c r="P54" s="261"/>
    </row>
    <row r="55" spans="5:16" ht="15.75" thickBot="1" x14ac:dyDescent="0.3">
      <c r="E55">
        <v>5</v>
      </c>
      <c r="F55" s="179" t="s">
        <v>241</v>
      </c>
      <c r="G55" s="215" t="s">
        <v>248</v>
      </c>
      <c r="H55" s="215" t="s">
        <v>249</v>
      </c>
      <c r="I55" s="168">
        <f>'ADIC 3.'!K5</f>
        <v>317.47499999999997</v>
      </c>
      <c r="J55" s="168">
        <f>'ADIC 3.'!L47</f>
        <v>13</v>
      </c>
      <c r="K55" s="275" t="str">
        <f>'ADIC 3.'!J49</f>
        <v>MUY MALO</v>
      </c>
      <c r="L55" s="284"/>
      <c r="N55" s="291"/>
      <c r="O55" s="291"/>
      <c r="P55" s="261"/>
    </row>
    <row r="56" spans="5:16" ht="15.75" thickBot="1" x14ac:dyDescent="0.3">
      <c r="E56">
        <v>6</v>
      </c>
      <c r="F56" s="179" t="s">
        <v>242</v>
      </c>
      <c r="G56" s="215" t="s">
        <v>250</v>
      </c>
      <c r="H56" s="215" t="s">
        <v>251</v>
      </c>
      <c r="I56" s="168">
        <f>'ADIC 4'!K5</f>
        <v>317.47499999999997</v>
      </c>
      <c r="J56" s="168">
        <f>'ADIC 4'!L45</f>
        <v>50</v>
      </c>
      <c r="K56" s="275" t="str">
        <f>'ADIC 4'!J47</f>
        <v>REGULAR</v>
      </c>
      <c r="L56" s="279"/>
      <c r="N56" s="291"/>
      <c r="O56" s="291"/>
      <c r="P56" s="261"/>
    </row>
    <row r="57" spans="5:16" ht="15.75" thickBot="1" x14ac:dyDescent="0.3">
      <c r="E57" s="1">
        <v>8</v>
      </c>
      <c r="F57" s="179" t="s">
        <v>243</v>
      </c>
      <c r="G57" s="215" t="s">
        <v>252</v>
      </c>
      <c r="H57" s="215" t="s">
        <v>253</v>
      </c>
      <c r="I57" s="168">
        <f>'ADIC 5'!K5</f>
        <v>317.47499999999997</v>
      </c>
      <c r="J57" s="168">
        <f>'ADIC 5'!L44</f>
        <v>8</v>
      </c>
      <c r="K57" s="275" t="str">
        <f>'ADIC 5'!J46</f>
        <v>FALLADO</v>
      </c>
      <c r="L57" s="285"/>
      <c r="N57" s="291"/>
      <c r="O57" s="291"/>
      <c r="P57" s="261"/>
    </row>
    <row r="58" spans="5:16" ht="15.75" thickBot="1" x14ac:dyDescent="0.3">
      <c r="E58" s="1">
        <v>9</v>
      </c>
      <c r="F58" s="179" t="s">
        <v>244</v>
      </c>
      <c r="G58" s="215" t="s">
        <v>254</v>
      </c>
      <c r="H58" s="215" t="s">
        <v>255</v>
      </c>
      <c r="I58" s="168">
        <f>'ADIC 6'!K5</f>
        <v>317.47499999999997</v>
      </c>
      <c r="J58" s="168">
        <f>'ADIC 6'!L44</f>
        <v>33</v>
      </c>
      <c r="K58" s="275" t="str">
        <f>'ADIC 6'!J46</f>
        <v xml:space="preserve"> MALO</v>
      </c>
      <c r="L58" s="270"/>
      <c r="N58" s="291"/>
      <c r="O58" s="291"/>
      <c r="P58" s="261"/>
    </row>
    <row r="59" spans="5:16" ht="15.75" thickBot="1" x14ac:dyDescent="0.3">
      <c r="E59" s="1">
        <v>10</v>
      </c>
      <c r="F59" s="179" t="s">
        <v>245</v>
      </c>
      <c r="G59" s="215" t="s">
        <v>256</v>
      </c>
      <c r="H59" s="215" t="s">
        <v>257</v>
      </c>
      <c r="I59" s="168">
        <f>'ADIC 7'!K5</f>
        <v>317.47499999999997</v>
      </c>
      <c r="J59" s="168">
        <f>'ADIC 7'!L46</f>
        <v>10</v>
      </c>
      <c r="K59" s="275" t="str">
        <f>'ADIC 7'!J48</f>
        <v>FALLADO</v>
      </c>
      <c r="L59" s="286"/>
      <c r="N59" s="291"/>
      <c r="O59" s="291"/>
      <c r="P59" s="261"/>
    </row>
    <row r="60" spans="5:16" ht="15.75" thickBot="1" x14ac:dyDescent="0.3">
      <c r="E60" s="1">
        <v>11</v>
      </c>
      <c r="F60" s="181" t="s">
        <v>361</v>
      </c>
      <c r="G60" s="216" t="s">
        <v>246</v>
      </c>
      <c r="H60" s="216" t="s">
        <v>247</v>
      </c>
      <c r="I60" s="183">
        <f>'ADIC 8'!K5</f>
        <v>317.47499999999997</v>
      </c>
      <c r="J60" s="183">
        <f>'ADIC 8'!L44</f>
        <v>16</v>
      </c>
      <c r="K60" s="276" t="str">
        <f>'ADIC 8'!J46</f>
        <v>MUY MALO</v>
      </c>
      <c r="L60" s="287"/>
      <c r="N60" s="261"/>
      <c r="O60" s="261"/>
      <c r="P60" s="261"/>
    </row>
    <row r="61" spans="5:16" ht="15.75" thickBot="1" x14ac:dyDescent="0.3">
      <c r="F61" s="453" t="s">
        <v>223</v>
      </c>
      <c r="G61" s="454"/>
      <c r="H61" s="454"/>
      <c r="I61" s="454"/>
      <c r="J61" s="217">
        <f>AVERAGE(J53:J60)</f>
        <v>24.75</v>
      </c>
      <c r="K61" s="281" t="s">
        <v>176</v>
      </c>
      <c r="L61" s="278"/>
    </row>
    <row r="63" spans="5:16" x14ac:dyDescent="0.25">
      <c r="N63" s="230"/>
    </row>
    <row r="64" spans="5:16" x14ac:dyDescent="0.25">
      <c r="F64" t="s">
        <v>62</v>
      </c>
      <c r="G64">
        <v>25</v>
      </c>
      <c r="I64" s="188" t="s">
        <v>225</v>
      </c>
      <c r="J64" s="175">
        <f>((G64-G65)*J48+G65*J61)/G64</f>
        <v>40.270000000000003</v>
      </c>
      <c r="K64" s="165" t="s">
        <v>176</v>
      </c>
    </row>
    <row r="65" spans="6:7" x14ac:dyDescent="0.25">
      <c r="F65" t="s">
        <v>224</v>
      </c>
      <c r="G65">
        <v>9</v>
      </c>
    </row>
  </sheetData>
  <mergeCells count="4">
    <mergeCell ref="D12:E13"/>
    <mergeCell ref="F12:F13"/>
    <mergeCell ref="F48:I48"/>
    <mergeCell ref="F61:I61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34" zoomScaleNormal="100" workbookViewId="0">
      <selection activeCell="O52" sqref="O52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114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113" t="s">
        <v>86</v>
      </c>
      <c r="H5" s="537" t="s">
        <v>5</v>
      </c>
      <c r="I5" s="537"/>
      <c r="J5" s="113" t="s">
        <v>87</v>
      </c>
      <c r="K5" s="525">
        <f>7.5*42.33</f>
        <v>317.47499999999997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586" t="s">
        <v>129</v>
      </c>
      <c r="B10" s="587"/>
      <c r="C10" s="587"/>
      <c r="D10" s="587"/>
      <c r="E10" s="588"/>
      <c r="F10" s="70" t="s">
        <v>130</v>
      </c>
      <c r="G10" s="106" t="s">
        <v>72</v>
      </c>
      <c r="H10" s="121">
        <v>2.8</v>
      </c>
      <c r="I10" s="107">
        <v>0.35</v>
      </c>
      <c r="J10" s="121"/>
      <c r="K10" s="557">
        <f t="shared" ref="K10:K16" si="0">H10*I10</f>
        <v>0.97999999999999987</v>
      </c>
      <c r="L10" s="533"/>
      <c r="M10" s="534"/>
    </row>
    <row r="11" spans="1:13" ht="13.35" customHeight="1" x14ac:dyDescent="0.25">
      <c r="A11" s="586" t="s">
        <v>129</v>
      </c>
      <c r="B11" s="587"/>
      <c r="C11" s="587"/>
      <c r="D11" s="587"/>
      <c r="E11" s="588"/>
      <c r="F11" s="70" t="s">
        <v>130</v>
      </c>
      <c r="G11" s="106" t="s">
        <v>72</v>
      </c>
      <c r="H11" s="121">
        <v>9.6</v>
      </c>
      <c r="I11" s="121">
        <v>0.55000000000000004</v>
      </c>
      <c r="J11" s="121"/>
      <c r="K11" s="557">
        <f t="shared" si="0"/>
        <v>5.28</v>
      </c>
      <c r="L11" s="533"/>
      <c r="M11" s="534"/>
    </row>
    <row r="12" spans="1:13" ht="13.35" customHeight="1" x14ac:dyDescent="0.25">
      <c r="A12" s="586" t="s">
        <v>90</v>
      </c>
      <c r="B12" s="587"/>
      <c r="C12" s="587"/>
      <c r="D12" s="587"/>
      <c r="E12" s="588"/>
      <c r="F12" s="70" t="s">
        <v>122</v>
      </c>
      <c r="G12" s="106" t="s">
        <v>94</v>
      </c>
      <c r="H12" s="121">
        <v>18</v>
      </c>
      <c r="I12" s="121">
        <v>0.4</v>
      </c>
      <c r="J12" s="121"/>
      <c r="K12" s="557">
        <f t="shared" si="0"/>
        <v>7.2</v>
      </c>
      <c r="L12" s="533"/>
      <c r="M12" s="534"/>
    </row>
    <row r="13" spans="1:13" ht="13.35" customHeight="1" x14ac:dyDescent="0.25">
      <c r="A13" s="586" t="s">
        <v>90</v>
      </c>
      <c r="B13" s="587"/>
      <c r="C13" s="587"/>
      <c r="D13" s="587"/>
      <c r="E13" s="588"/>
      <c r="F13" s="70" t="s">
        <v>122</v>
      </c>
      <c r="G13" s="106" t="s">
        <v>94</v>
      </c>
      <c r="H13" s="106">
        <v>15</v>
      </c>
      <c r="I13" s="117">
        <v>0.3</v>
      </c>
      <c r="J13" s="121"/>
      <c r="K13" s="557">
        <f t="shared" si="0"/>
        <v>4.5</v>
      </c>
      <c r="L13" s="533"/>
      <c r="M13" s="534"/>
    </row>
    <row r="14" spans="1:13" ht="13.35" customHeight="1" x14ac:dyDescent="0.25">
      <c r="A14" s="586" t="s">
        <v>324</v>
      </c>
      <c r="B14" s="587"/>
      <c r="C14" s="587"/>
      <c r="D14" s="587"/>
      <c r="E14" s="588"/>
      <c r="F14" s="70" t="s">
        <v>71</v>
      </c>
      <c r="G14" s="106" t="s">
        <v>72</v>
      </c>
      <c r="H14" s="121">
        <v>10</v>
      </c>
      <c r="I14" s="155">
        <v>0.3</v>
      </c>
      <c r="J14" s="121">
        <v>0.05</v>
      </c>
      <c r="K14" s="557">
        <f t="shared" si="0"/>
        <v>3</v>
      </c>
      <c r="L14" s="533"/>
      <c r="M14" s="534"/>
    </row>
    <row r="15" spans="1:13" ht="13.35" customHeight="1" x14ac:dyDescent="0.25">
      <c r="A15" s="553" t="s">
        <v>93</v>
      </c>
      <c r="B15" s="553"/>
      <c r="C15" s="553"/>
      <c r="D15" s="553"/>
      <c r="E15" s="553"/>
      <c r="F15" s="70" t="s">
        <v>122</v>
      </c>
      <c r="G15" s="105" t="s">
        <v>94</v>
      </c>
      <c r="H15" s="121">
        <v>25</v>
      </c>
      <c r="I15" s="121">
        <v>7.3</v>
      </c>
      <c r="J15" s="121">
        <v>0.3</v>
      </c>
      <c r="K15" s="557">
        <f t="shared" si="0"/>
        <v>182.5</v>
      </c>
      <c r="L15" s="533"/>
      <c r="M15" s="534"/>
    </row>
    <row r="16" spans="1:13" ht="13.35" customHeight="1" x14ac:dyDescent="0.25">
      <c r="A16" s="553" t="s">
        <v>107</v>
      </c>
      <c r="B16" s="553"/>
      <c r="C16" s="553"/>
      <c r="D16" s="553"/>
      <c r="E16" s="553"/>
      <c r="F16" s="70" t="s">
        <v>122</v>
      </c>
      <c r="G16" s="105" t="s">
        <v>94</v>
      </c>
      <c r="H16" s="121">
        <v>18.7</v>
      </c>
      <c r="I16" s="121">
        <v>7.3</v>
      </c>
      <c r="J16" s="121"/>
      <c r="K16" s="557">
        <f t="shared" si="0"/>
        <v>136.51</v>
      </c>
      <c r="L16" s="533"/>
      <c r="M16" s="534"/>
    </row>
    <row r="17" spans="1:13" ht="13.35" customHeight="1" x14ac:dyDescent="0.25">
      <c r="A17" s="619"/>
      <c r="B17" s="620"/>
      <c r="C17" s="620"/>
      <c r="D17" s="620"/>
      <c r="E17" s="621"/>
      <c r="F17" s="7"/>
      <c r="G17" s="7"/>
      <c r="H17" s="7"/>
      <c r="I17" s="7"/>
      <c r="J17" s="7"/>
      <c r="K17" s="493"/>
      <c r="L17" s="493"/>
      <c r="M17" s="493"/>
    </row>
    <row r="18" spans="1:13" ht="13.35" customHeight="1" x14ac:dyDescent="0.25">
      <c r="A18" s="619"/>
      <c r="B18" s="620"/>
      <c r="C18" s="620"/>
      <c r="D18" s="620"/>
      <c r="E18" s="621"/>
      <c r="F18" s="7"/>
      <c r="G18" s="7"/>
      <c r="H18" s="7"/>
      <c r="I18" s="7"/>
      <c r="J18" s="7"/>
      <c r="K18" s="493"/>
      <c r="L18" s="493"/>
      <c r="M18" s="493"/>
    </row>
    <row r="19" spans="1:13" ht="13.35" customHeight="1" x14ac:dyDescent="0.25">
      <c r="A19" s="619"/>
      <c r="B19" s="620"/>
      <c r="C19" s="620"/>
      <c r="D19" s="620"/>
      <c r="E19" s="621"/>
      <c r="F19" s="7"/>
      <c r="G19" s="7"/>
      <c r="H19" s="7"/>
      <c r="I19" s="7"/>
      <c r="J19" s="7"/>
      <c r="K19" s="493"/>
      <c r="L19" s="493"/>
      <c r="M19" s="493"/>
    </row>
    <row r="20" spans="1:13" ht="13.35" customHeight="1" x14ac:dyDescent="0.25">
      <c r="A20" s="619"/>
      <c r="B20" s="620"/>
      <c r="C20" s="620"/>
      <c r="D20" s="620"/>
      <c r="E20" s="621"/>
      <c r="F20" s="117"/>
      <c r="G20" s="117"/>
      <c r="H20" s="117"/>
      <c r="I20" s="117"/>
      <c r="J20" s="117"/>
      <c r="K20" s="493"/>
      <c r="L20" s="493"/>
      <c r="M20" s="493"/>
    </row>
    <row r="21" spans="1:13" ht="13.35" customHeight="1" x14ac:dyDescent="0.25">
      <c r="A21" s="619"/>
      <c r="B21" s="620"/>
      <c r="C21" s="620"/>
      <c r="D21" s="620"/>
      <c r="E21" s="621"/>
      <c r="F21" s="117"/>
      <c r="G21" s="117"/>
      <c r="H21" s="117"/>
      <c r="I21" s="117"/>
      <c r="J21" s="117"/>
      <c r="K21" s="493"/>
      <c r="L21" s="493"/>
      <c r="M21" s="493"/>
    </row>
    <row r="22" spans="1:13" ht="13.35" customHeight="1" x14ac:dyDescent="0.25">
      <c r="A22" s="494" t="s">
        <v>97</v>
      </c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</row>
    <row r="23" spans="1:13" ht="24.75" customHeight="1" x14ac:dyDescent="0.25">
      <c r="A23" s="502" t="s">
        <v>8</v>
      </c>
      <c r="B23" s="502"/>
      <c r="C23" s="502"/>
      <c r="D23" s="502"/>
      <c r="E23" s="502"/>
      <c r="F23" s="10" t="s">
        <v>24</v>
      </c>
      <c r="G23" s="11" t="s">
        <v>9</v>
      </c>
      <c r="H23" s="119" t="s">
        <v>20</v>
      </c>
      <c r="I23" s="12" t="s">
        <v>10</v>
      </c>
      <c r="J23" s="119" t="s">
        <v>11</v>
      </c>
      <c r="K23" s="509" t="s">
        <v>101</v>
      </c>
      <c r="L23" s="509"/>
      <c r="M23" s="10" t="s">
        <v>77</v>
      </c>
    </row>
    <row r="24" spans="1:13" ht="13.35" customHeight="1" x14ac:dyDescent="0.25">
      <c r="A24" s="586" t="s">
        <v>129</v>
      </c>
      <c r="B24" s="587"/>
      <c r="C24" s="587"/>
      <c r="D24" s="587"/>
      <c r="E24" s="588"/>
      <c r="F24" s="70" t="s">
        <v>130</v>
      </c>
      <c r="G24" s="106" t="s">
        <v>72</v>
      </c>
      <c r="H24" s="117">
        <f>SUM(K10:M11)</f>
        <v>6.26</v>
      </c>
      <c r="I24" s="120">
        <f>H24*100/$K$5</f>
        <v>1.9718088038428225</v>
      </c>
      <c r="J24" s="117">
        <v>5</v>
      </c>
      <c r="K24" s="524">
        <f>SUM(J24:J29)</f>
        <v>173</v>
      </c>
      <c r="L24" s="524"/>
      <c r="M24" s="523">
        <v>4</v>
      </c>
    </row>
    <row r="25" spans="1:13" ht="13.35" customHeight="1" x14ac:dyDescent="0.25">
      <c r="A25" s="586" t="s">
        <v>90</v>
      </c>
      <c r="B25" s="587"/>
      <c r="C25" s="587"/>
      <c r="D25" s="587"/>
      <c r="E25" s="588"/>
      <c r="F25" s="70" t="s">
        <v>122</v>
      </c>
      <c r="G25" s="106" t="s">
        <v>94</v>
      </c>
      <c r="H25" s="117">
        <f>SUM(K12:M13)</f>
        <v>11.7</v>
      </c>
      <c r="I25" s="120">
        <f>H25*100/$K$5</f>
        <v>3.6853295535081507</v>
      </c>
      <c r="J25" s="117">
        <v>43</v>
      </c>
      <c r="K25" s="524"/>
      <c r="L25" s="524"/>
      <c r="M25" s="523"/>
    </row>
    <row r="26" spans="1:13" ht="13.35" customHeight="1" x14ac:dyDescent="0.25">
      <c r="A26" s="586" t="s">
        <v>324</v>
      </c>
      <c r="B26" s="587"/>
      <c r="C26" s="587"/>
      <c r="D26" s="587"/>
      <c r="E26" s="588"/>
      <c r="F26" s="70" t="s">
        <v>71</v>
      </c>
      <c r="G26" s="106" t="s">
        <v>72</v>
      </c>
      <c r="H26" s="117">
        <f>K14</f>
        <v>3</v>
      </c>
      <c r="I26" s="120">
        <f>H26*100/$K$5</f>
        <v>0.94495629577132068</v>
      </c>
      <c r="J26" s="117">
        <v>2</v>
      </c>
      <c r="K26" s="524"/>
      <c r="L26" s="524"/>
      <c r="M26" s="523"/>
    </row>
    <row r="27" spans="1:13" ht="13.35" customHeight="1" x14ac:dyDescent="0.25">
      <c r="A27" s="553" t="s">
        <v>93</v>
      </c>
      <c r="B27" s="553"/>
      <c r="C27" s="553"/>
      <c r="D27" s="553"/>
      <c r="E27" s="553"/>
      <c r="F27" s="70" t="s">
        <v>122</v>
      </c>
      <c r="G27" s="105" t="s">
        <v>94</v>
      </c>
      <c r="H27" s="117">
        <f>K15</f>
        <v>182.5</v>
      </c>
      <c r="I27" s="120">
        <f>H27*100/$K$5</f>
        <v>57.484841326088677</v>
      </c>
      <c r="J27" s="117">
        <v>56</v>
      </c>
      <c r="K27" s="524"/>
      <c r="L27" s="524"/>
      <c r="M27" s="523"/>
    </row>
    <row r="28" spans="1:13" ht="13.35" customHeight="1" x14ac:dyDescent="0.25">
      <c r="A28" s="553" t="s">
        <v>107</v>
      </c>
      <c r="B28" s="553"/>
      <c r="C28" s="553"/>
      <c r="D28" s="553"/>
      <c r="E28" s="553"/>
      <c r="F28" s="70" t="s">
        <v>122</v>
      </c>
      <c r="G28" s="105" t="s">
        <v>94</v>
      </c>
      <c r="H28" s="117">
        <f>K16</f>
        <v>136.51</v>
      </c>
      <c r="I28" s="120">
        <f>H28*100/$K$5</f>
        <v>42.998661311914326</v>
      </c>
      <c r="J28" s="117">
        <v>67</v>
      </c>
      <c r="K28" s="524"/>
      <c r="L28" s="524"/>
      <c r="M28" s="523"/>
    </row>
    <row r="29" spans="1:13" ht="13.35" customHeight="1" x14ac:dyDescent="0.25">
      <c r="A29" s="488"/>
      <c r="B29" s="488"/>
      <c r="C29" s="488"/>
      <c r="D29" s="488"/>
      <c r="E29" s="488"/>
      <c r="F29" s="117"/>
      <c r="G29" s="117"/>
      <c r="H29" s="117"/>
      <c r="I29" s="120"/>
      <c r="J29" s="117"/>
      <c r="K29" s="50" t="s">
        <v>71</v>
      </c>
      <c r="L29" s="492">
        <f>1+(9/98)*(100-MAX(J24:J29))</f>
        <v>4.0306122448979593</v>
      </c>
      <c r="M29" s="492"/>
    </row>
    <row r="30" spans="1:13" ht="13.35" customHeight="1" x14ac:dyDescent="0.25">
      <c r="A30" s="488"/>
      <c r="B30" s="488"/>
      <c r="C30" s="488"/>
      <c r="D30" s="488"/>
      <c r="E30" s="488"/>
      <c r="F30" s="7"/>
      <c r="G30" s="117"/>
      <c r="H30" s="117"/>
      <c r="I30" s="121"/>
      <c r="J30" s="117"/>
      <c r="K30" s="117"/>
      <c r="L30" s="117"/>
      <c r="M30" s="116"/>
    </row>
    <row r="31" spans="1:13" ht="13.35" customHeight="1" x14ac:dyDescent="0.25">
      <c r="A31" s="488"/>
      <c r="B31" s="488"/>
      <c r="C31" s="488"/>
      <c r="D31" s="488"/>
      <c r="E31" s="488"/>
      <c r="F31" s="7"/>
      <c r="G31" s="117"/>
      <c r="H31" s="117"/>
      <c r="I31" s="117"/>
      <c r="J31" s="117"/>
      <c r="K31" s="117"/>
      <c r="L31" s="117"/>
      <c r="M31" s="116"/>
    </row>
    <row r="32" spans="1:13" ht="13.35" customHeight="1" x14ac:dyDescent="0.25">
      <c r="A32" s="488"/>
      <c r="B32" s="488"/>
      <c r="C32" s="488"/>
      <c r="D32" s="488"/>
      <c r="E32" s="488"/>
      <c r="F32" s="7"/>
      <c r="G32" s="117"/>
      <c r="H32" s="117"/>
      <c r="I32" s="117"/>
      <c r="J32" s="117"/>
      <c r="K32" s="117"/>
      <c r="L32" s="117"/>
      <c r="M32" s="117"/>
    </row>
    <row r="33" spans="1:14" ht="14.45" customHeight="1" x14ac:dyDescent="0.25">
      <c r="A33" s="494" t="s">
        <v>12</v>
      </c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</row>
    <row r="34" spans="1:14" ht="13.9" customHeight="1" x14ac:dyDescent="0.25">
      <c r="A34" s="495" t="s">
        <v>75</v>
      </c>
      <c r="B34" s="495"/>
      <c r="C34" s="495"/>
      <c r="D34" s="495"/>
      <c r="E34" s="495"/>
      <c r="F34" s="495"/>
      <c r="G34" s="495"/>
      <c r="H34" s="495"/>
      <c r="I34" s="495"/>
      <c r="J34" s="58" t="s">
        <v>102</v>
      </c>
      <c r="K34" s="115" t="s">
        <v>13</v>
      </c>
      <c r="L34" s="494" t="s">
        <v>15</v>
      </c>
      <c r="M34" s="494"/>
    </row>
    <row r="35" spans="1:14" ht="13.9" customHeight="1" x14ac:dyDescent="0.25">
      <c r="A35" s="118">
        <v>67</v>
      </c>
      <c r="B35" s="118">
        <v>56</v>
      </c>
      <c r="C35" s="118">
        <v>43</v>
      </c>
      <c r="D35" s="118">
        <v>5</v>
      </c>
      <c r="E35" s="118">
        <v>2</v>
      </c>
      <c r="F35" s="118"/>
      <c r="G35" s="7"/>
      <c r="H35" s="118"/>
      <c r="I35" s="7"/>
      <c r="J35" s="8">
        <f>SUM(A35:H35)</f>
        <v>173</v>
      </c>
      <c r="K35" s="115">
        <f>M24</f>
        <v>4</v>
      </c>
      <c r="L35" s="494">
        <v>92</v>
      </c>
      <c r="M35" s="494"/>
    </row>
    <row r="36" spans="1:14" ht="13.9" customHeight="1" x14ac:dyDescent="0.25">
      <c r="A36" s="118">
        <f t="shared" ref="A36:C38" si="1">B35</f>
        <v>56</v>
      </c>
      <c r="B36" s="118">
        <f t="shared" si="1"/>
        <v>43</v>
      </c>
      <c r="C36" s="118">
        <f t="shared" si="1"/>
        <v>5</v>
      </c>
      <c r="D36" s="118">
        <v>2</v>
      </c>
      <c r="E36" s="118">
        <v>2</v>
      </c>
      <c r="F36" s="118"/>
      <c r="G36" s="118"/>
      <c r="H36" s="118"/>
      <c r="I36" s="7"/>
      <c r="J36" s="8">
        <f>SUM(A36:H36)</f>
        <v>108</v>
      </c>
      <c r="K36" s="115">
        <f>K35-1</f>
        <v>3</v>
      </c>
      <c r="L36" s="494">
        <v>69</v>
      </c>
      <c r="M36" s="494"/>
    </row>
    <row r="37" spans="1:14" ht="13.9" customHeight="1" x14ac:dyDescent="0.25">
      <c r="A37" s="118">
        <f t="shared" si="1"/>
        <v>43</v>
      </c>
      <c r="B37" s="118">
        <f t="shared" si="1"/>
        <v>5</v>
      </c>
      <c r="C37" s="118">
        <f t="shared" si="1"/>
        <v>2</v>
      </c>
      <c r="D37" s="118">
        <v>2</v>
      </c>
      <c r="E37" s="118">
        <v>2</v>
      </c>
      <c r="F37" s="118"/>
      <c r="G37" s="118"/>
      <c r="H37" s="118"/>
      <c r="I37" s="7"/>
      <c r="J37" s="8">
        <f>SUM(A37:H37)</f>
        <v>54</v>
      </c>
      <c r="K37" s="115">
        <f>K36-1</f>
        <v>2</v>
      </c>
      <c r="L37" s="494">
        <v>41</v>
      </c>
      <c r="M37" s="494"/>
    </row>
    <row r="38" spans="1:14" ht="13.9" customHeight="1" x14ac:dyDescent="0.25">
      <c r="A38" s="118">
        <f t="shared" si="1"/>
        <v>5</v>
      </c>
      <c r="B38" s="118">
        <f t="shared" si="1"/>
        <v>2</v>
      </c>
      <c r="C38" s="118">
        <f t="shared" si="1"/>
        <v>2</v>
      </c>
      <c r="D38" s="118">
        <v>2</v>
      </c>
      <c r="E38" s="118">
        <v>2</v>
      </c>
      <c r="F38" s="118"/>
      <c r="G38" s="118"/>
      <c r="H38" s="118"/>
      <c r="I38" s="7"/>
      <c r="J38" s="8">
        <f>SUM(A38:H38)</f>
        <v>13</v>
      </c>
      <c r="K38" s="115">
        <f>K37-1</f>
        <v>1</v>
      </c>
      <c r="L38" s="494">
        <v>13</v>
      </c>
      <c r="M38" s="494"/>
    </row>
    <row r="39" spans="1:14" ht="13.9" customHeight="1" x14ac:dyDescent="0.25">
      <c r="A39" s="118"/>
      <c r="B39" s="118"/>
      <c r="C39" s="118"/>
      <c r="D39" s="118"/>
      <c r="E39" s="118"/>
      <c r="F39" s="118"/>
      <c r="G39" s="118"/>
      <c r="H39" s="118"/>
      <c r="I39" s="118"/>
      <c r="J39" s="8"/>
      <c r="K39" s="115"/>
      <c r="L39" s="494"/>
      <c r="M39" s="494"/>
    </row>
    <row r="40" spans="1:14" ht="13.9" customHeight="1" x14ac:dyDescent="0.2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5"/>
      <c r="L40" s="494"/>
      <c r="M40" s="494"/>
    </row>
    <row r="41" spans="1:14" ht="13.15" customHeight="1" x14ac:dyDescent="0.25">
      <c r="A41" s="7"/>
      <c r="B41" s="7"/>
      <c r="C41" s="7"/>
      <c r="D41" s="117"/>
      <c r="E41" s="117"/>
      <c r="F41" s="117"/>
      <c r="G41" s="117"/>
      <c r="H41" s="117"/>
      <c r="I41" s="117"/>
      <c r="J41" s="117"/>
      <c r="K41" s="115"/>
      <c r="L41" s="494"/>
      <c r="M41" s="494"/>
    </row>
    <row r="42" spans="1:14" ht="13.15" customHeight="1" thickBot="1" x14ac:dyDescent="0.3">
      <c r="A42" s="580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2"/>
    </row>
    <row r="43" spans="1:14" ht="13.1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545" t="s">
        <v>103</v>
      </c>
      <c r="K43" s="546"/>
      <c r="L43" s="546">
        <f>MAX(L35:M41)</f>
        <v>92</v>
      </c>
      <c r="M43" s="547"/>
    </row>
    <row r="44" spans="1:14" ht="14.4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538" t="s">
        <v>104</v>
      </c>
      <c r="K44" s="494"/>
      <c r="L44" s="494">
        <f>100-L43</f>
        <v>8</v>
      </c>
      <c r="M44" s="539"/>
    </row>
    <row r="45" spans="1:14" ht="14.45" customHeight="1" x14ac:dyDescent="0.25">
      <c r="A45" s="35"/>
      <c r="B45" s="24"/>
      <c r="C45" s="24"/>
      <c r="D45" s="25"/>
      <c r="E45" s="25"/>
      <c r="F45" s="25"/>
      <c r="G45" s="25"/>
      <c r="H45" s="25"/>
      <c r="I45" s="25"/>
      <c r="J45" s="572" t="s">
        <v>105</v>
      </c>
      <c r="K45" s="551"/>
      <c r="L45" s="551"/>
      <c r="M45" s="573"/>
    </row>
    <row r="46" spans="1:14" ht="14.25" customHeight="1" thickBot="1" x14ac:dyDescent="0.3">
      <c r="A46" s="35"/>
      <c r="B46" s="24"/>
      <c r="C46" s="24"/>
      <c r="D46" s="30" t="s">
        <v>0</v>
      </c>
      <c r="E46" s="30"/>
      <c r="F46" s="30"/>
      <c r="G46" s="30"/>
      <c r="H46" s="30"/>
      <c r="I46" s="31"/>
      <c r="J46" s="506" t="s">
        <v>178</v>
      </c>
      <c r="K46" s="507"/>
      <c r="L46" s="507"/>
      <c r="M46" s="508"/>
    </row>
    <row r="47" spans="1:14" ht="14.25" customHeight="1" thickBot="1" x14ac:dyDescent="0.3">
      <c r="A47" s="36"/>
      <c r="B47" s="27"/>
      <c r="C47" s="27"/>
      <c r="D47" s="27"/>
      <c r="E47" s="27"/>
      <c r="F47" s="27"/>
      <c r="G47" s="27"/>
      <c r="H47" s="27"/>
      <c r="I47" s="27"/>
      <c r="J47" s="616"/>
      <c r="K47" s="617"/>
      <c r="L47" s="617"/>
      <c r="M47" s="618"/>
    </row>
    <row r="48" spans="1:14" ht="14.25" customHeight="1" x14ac:dyDescent="0.25">
      <c r="A48" s="260"/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1"/>
    </row>
    <row r="49" spans="1:14" ht="14.25" customHeight="1" x14ac:dyDescent="0.25">
      <c r="A49" s="260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1"/>
    </row>
    <row r="50" spans="1:14" ht="14.25" customHeight="1" x14ac:dyDescent="0.25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1"/>
    </row>
    <row r="51" spans="1:14" ht="14.25" customHeight="1" x14ac:dyDescent="0.25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1"/>
    </row>
    <row r="52" spans="1:14" ht="14.25" customHeight="1" x14ac:dyDescent="0.25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1"/>
    </row>
    <row r="53" spans="1:14" ht="14.25" customHeight="1" x14ac:dyDescent="0.25">
      <c r="A53" s="260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1"/>
    </row>
    <row r="54" spans="1:14" ht="14.25" customHeight="1" x14ac:dyDescent="0.25">
      <c r="A54" s="260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1"/>
    </row>
    <row r="55" spans="1:14" ht="14.25" customHeight="1" x14ac:dyDescent="0.25">
      <c r="A55" s="260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1"/>
    </row>
    <row r="56" spans="1:14" x14ac:dyDescent="0.25">
      <c r="A56" s="260"/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1"/>
    </row>
    <row r="57" spans="1:14" ht="21.75" customHeight="1" x14ac:dyDescent="0.25">
      <c r="A57" s="260"/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1"/>
    </row>
  </sheetData>
  <mergeCells count="71">
    <mergeCell ref="J44:K44"/>
    <mergeCell ref="L44:M44"/>
    <mergeCell ref="J45:M45"/>
    <mergeCell ref="J46:M46"/>
    <mergeCell ref="L39:M39"/>
    <mergeCell ref="A34:I34"/>
    <mergeCell ref="L34:M34"/>
    <mergeCell ref="L35:M35"/>
    <mergeCell ref="L36:M36"/>
    <mergeCell ref="L37:M37"/>
    <mergeCell ref="L38:M38"/>
    <mergeCell ref="L40:M40"/>
    <mergeCell ref="L41:M41"/>
    <mergeCell ref="A42:M42"/>
    <mergeCell ref="J43:K43"/>
    <mergeCell ref="L43:M43"/>
    <mergeCell ref="A33:M33"/>
    <mergeCell ref="A24:E24"/>
    <mergeCell ref="K24:L28"/>
    <mergeCell ref="M24:M28"/>
    <mergeCell ref="A25:E25"/>
    <mergeCell ref="A26:E26"/>
    <mergeCell ref="A27:E27"/>
    <mergeCell ref="A28:E28"/>
    <mergeCell ref="A29:E29"/>
    <mergeCell ref="L29:M29"/>
    <mergeCell ref="A30:E30"/>
    <mergeCell ref="A31:E31"/>
    <mergeCell ref="A32:E32"/>
    <mergeCell ref="A23:E23"/>
    <mergeCell ref="K23:L23"/>
    <mergeCell ref="A17:E17"/>
    <mergeCell ref="K17:M17"/>
    <mergeCell ref="A18:E18"/>
    <mergeCell ref="K18:M18"/>
    <mergeCell ref="A19:E19"/>
    <mergeCell ref="K19:M19"/>
    <mergeCell ref="A20:E20"/>
    <mergeCell ref="K20:M20"/>
    <mergeCell ref="A21:E21"/>
    <mergeCell ref="K21:M21"/>
    <mergeCell ref="A22:M22"/>
    <mergeCell ref="A12:E12"/>
    <mergeCell ref="K12:M12"/>
    <mergeCell ref="A14:E14"/>
    <mergeCell ref="K14:M14"/>
    <mergeCell ref="A10:E10"/>
    <mergeCell ref="A11:E11"/>
    <mergeCell ref="K10:M10"/>
    <mergeCell ref="K11:M11"/>
    <mergeCell ref="K15:M15"/>
    <mergeCell ref="A16:E16"/>
    <mergeCell ref="K16:M16"/>
    <mergeCell ref="A13:E13"/>
    <mergeCell ref="K13:M13"/>
    <mergeCell ref="J47:M47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5:E15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45"/>
  <sheetViews>
    <sheetView topLeftCell="A31" zoomScaleNormal="100" workbookViewId="0">
      <selection activeCell="N44" sqref="N44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127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126" t="str">
        <f>datos!G42</f>
        <v>13 + 575</v>
      </c>
      <c r="H5" s="537" t="s">
        <v>5</v>
      </c>
      <c r="I5" s="537"/>
      <c r="J5" s="126" t="str">
        <f>datos!H42</f>
        <v>13 + 618</v>
      </c>
      <c r="K5" s="525">
        <f>7.5*42.33</f>
        <v>317.47499999999997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553" t="s">
        <v>121</v>
      </c>
      <c r="B10" s="553"/>
      <c r="C10" s="553"/>
      <c r="D10" s="553"/>
      <c r="E10" s="553"/>
      <c r="F10" s="70" t="s">
        <v>122</v>
      </c>
      <c r="G10" s="106" t="s">
        <v>94</v>
      </c>
      <c r="H10" s="106">
        <v>3.3</v>
      </c>
      <c r="I10" s="123">
        <v>1.1000000000000001</v>
      </c>
      <c r="J10" s="131"/>
      <c r="K10" s="557">
        <f>H10*I10</f>
        <v>3.63</v>
      </c>
      <c r="L10" s="533"/>
      <c r="M10" s="534"/>
    </row>
    <row r="11" spans="1:13" ht="13.35" customHeight="1" x14ac:dyDescent="0.25">
      <c r="A11" s="553" t="s">
        <v>121</v>
      </c>
      <c r="B11" s="553"/>
      <c r="C11" s="553"/>
      <c r="D11" s="553"/>
      <c r="E11" s="553"/>
      <c r="F11" s="70" t="s">
        <v>122</v>
      </c>
      <c r="G11" s="106" t="s">
        <v>94</v>
      </c>
      <c r="H11" s="106">
        <v>2.5</v>
      </c>
      <c r="I11" s="123">
        <v>7.2</v>
      </c>
      <c r="J11" s="131"/>
      <c r="K11" s="557">
        <f>H11*I11</f>
        <v>18</v>
      </c>
      <c r="L11" s="533"/>
      <c r="M11" s="534"/>
    </row>
    <row r="12" spans="1:13" ht="13.35" customHeight="1" x14ac:dyDescent="0.25">
      <c r="A12" s="622" t="s">
        <v>158</v>
      </c>
      <c r="B12" s="622"/>
      <c r="C12" s="622"/>
      <c r="D12" s="622"/>
      <c r="E12" s="622"/>
      <c r="F12" s="70" t="s">
        <v>122</v>
      </c>
      <c r="G12" s="106" t="s">
        <v>71</v>
      </c>
      <c r="H12" s="131">
        <v>3.3</v>
      </c>
      <c r="I12" s="123">
        <v>7.2</v>
      </c>
      <c r="J12" s="131"/>
      <c r="K12" s="557">
        <f>H12*I12</f>
        <v>23.759999999999998</v>
      </c>
      <c r="L12" s="533"/>
      <c r="M12" s="534"/>
    </row>
    <row r="13" spans="1:13" ht="13.35" customHeight="1" x14ac:dyDescent="0.25">
      <c r="A13" s="553" t="s">
        <v>107</v>
      </c>
      <c r="B13" s="553"/>
      <c r="C13" s="553"/>
      <c r="D13" s="553"/>
      <c r="E13" s="553"/>
      <c r="F13" s="70" t="s">
        <v>122</v>
      </c>
      <c r="G13" s="106" t="s">
        <v>71</v>
      </c>
      <c r="H13" s="131">
        <v>4.9000000000000004</v>
      </c>
      <c r="I13" s="105">
        <v>1.5</v>
      </c>
      <c r="J13" s="131"/>
      <c r="K13" s="557">
        <f>H13*I13</f>
        <v>7.3500000000000005</v>
      </c>
      <c r="L13" s="533"/>
      <c r="M13" s="534"/>
    </row>
    <row r="14" spans="1:13" ht="13.35" customHeight="1" x14ac:dyDescent="0.25">
      <c r="A14" s="553" t="s">
        <v>157</v>
      </c>
      <c r="B14" s="553"/>
      <c r="C14" s="553"/>
      <c r="D14" s="553"/>
      <c r="E14" s="553"/>
      <c r="F14" s="70" t="s">
        <v>122</v>
      </c>
      <c r="G14" s="106" t="s">
        <v>94</v>
      </c>
      <c r="H14" s="131">
        <v>3</v>
      </c>
      <c r="I14" s="105">
        <v>5</v>
      </c>
      <c r="J14" s="131"/>
      <c r="K14" s="557">
        <f>H14*I14</f>
        <v>15</v>
      </c>
      <c r="L14" s="533"/>
      <c r="M14" s="534"/>
    </row>
    <row r="15" spans="1:13" ht="13.35" customHeight="1" x14ac:dyDescent="0.25">
      <c r="A15" s="623" t="s">
        <v>133</v>
      </c>
      <c r="B15" s="624"/>
      <c r="C15" s="624"/>
      <c r="D15" s="625"/>
      <c r="E15" s="167">
        <v>3</v>
      </c>
      <c r="F15" s="72" t="s">
        <v>24</v>
      </c>
      <c r="G15" s="106" t="s">
        <v>94</v>
      </c>
      <c r="H15" s="131">
        <v>0.4</v>
      </c>
      <c r="I15" s="131">
        <v>0.5</v>
      </c>
      <c r="J15" s="131"/>
      <c r="K15" s="557">
        <f>H15*I15*E15</f>
        <v>0.60000000000000009</v>
      </c>
      <c r="L15" s="533"/>
      <c r="M15" s="534"/>
    </row>
    <row r="16" spans="1:13" ht="13.35" customHeight="1" x14ac:dyDescent="0.25">
      <c r="A16" s="494" t="s">
        <v>97</v>
      </c>
      <c r="B16" s="494"/>
      <c r="C16" s="494"/>
      <c r="D16" s="494"/>
      <c r="E16" s="494"/>
      <c r="F16" s="494"/>
      <c r="G16" s="494"/>
      <c r="H16" s="494"/>
      <c r="I16" s="494"/>
      <c r="J16" s="494"/>
      <c r="K16" s="494"/>
      <c r="L16" s="494"/>
      <c r="M16" s="494"/>
    </row>
    <row r="17" spans="1:13" ht="24.75" customHeight="1" x14ac:dyDescent="0.25">
      <c r="A17" s="502" t="s">
        <v>8</v>
      </c>
      <c r="B17" s="502"/>
      <c r="C17" s="502"/>
      <c r="D17" s="502"/>
      <c r="E17" s="502"/>
      <c r="F17" s="10" t="s">
        <v>24</v>
      </c>
      <c r="G17" s="11" t="s">
        <v>9</v>
      </c>
      <c r="H17" s="128" t="s">
        <v>20</v>
      </c>
      <c r="I17" s="12" t="s">
        <v>10</v>
      </c>
      <c r="J17" s="128" t="s">
        <v>11</v>
      </c>
      <c r="K17" s="509" t="s">
        <v>101</v>
      </c>
      <c r="L17" s="509"/>
      <c r="M17" s="10" t="s">
        <v>77</v>
      </c>
    </row>
    <row r="18" spans="1:13" ht="13.35" customHeight="1" x14ac:dyDescent="0.25">
      <c r="A18" s="553" t="s">
        <v>341</v>
      </c>
      <c r="B18" s="553"/>
      <c r="C18" s="553"/>
      <c r="D18" s="553"/>
      <c r="E18" s="553"/>
      <c r="F18" s="70" t="s">
        <v>122</v>
      </c>
      <c r="G18" s="106" t="s">
        <v>94</v>
      </c>
      <c r="H18" s="123">
        <f>SUM(K10:M11)</f>
        <v>21.63</v>
      </c>
      <c r="I18" s="130">
        <f>H18*100/$K$5</f>
        <v>6.8131348925112221</v>
      </c>
      <c r="J18" s="123">
        <v>57</v>
      </c>
      <c r="K18" s="524">
        <f>SUM(J18:J23)</f>
        <v>125.5</v>
      </c>
      <c r="L18" s="524"/>
      <c r="M18" s="523">
        <v>4</v>
      </c>
    </row>
    <row r="19" spans="1:13" ht="13.35" customHeight="1" x14ac:dyDescent="0.25">
      <c r="A19" s="622" t="s">
        <v>348</v>
      </c>
      <c r="B19" s="622"/>
      <c r="C19" s="622"/>
      <c r="D19" s="622"/>
      <c r="E19" s="622"/>
      <c r="F19" s="70" t="s">
        <v>122</v>
      </c>
      <c r="G19" s="106" t="s">
        <v>71</v>
      </c>
      <c r="H19" s="123">
        <f>SUM(K12)</f>
        <v>23.759999999999998</v>
      </c>
      <c r="I19" s="130">
        <f>H19*100/$K$5</f>
        <v>7.4840538625088602</v>
      </c>
      <c r="J19" s="123">
        <v>31</v>
      </c>
      <c r="K19" s="524"/>
      <c r="L19" s="524"/>
      <c r="M19" s="523"/>
    </row>
    <row r="20" spans="1:13" ht="13.35" customHeight="1" x14ac:dyDescent="0.25">
      <c r="A20" s="553" t="s">
        <v>349</v>
      </c>
      <c r="B20" s="553"/>
      <c r="C20" s="553"/>
      <c r="D20" s="553"/>
      <c r="E20" s="553"/>
      <c r="F20" s="70" t="s">
        <v>122</v>
      </c>
      <c r="G20" s="106" t="s">
        <v>71</v>
      </c>
      <c r="H20" s="123">
        <f>SUM(K13)</f>
        <v>7.3500000000000005</v>
      </c>
      <c r="I20" s="130">
        <f>H20*100/$K$5</f>
        <v>2.3151429246397357</v>
      </c>
      <c r="J20" s="123">
        <v>10</v>
      </c>
      <c r="K20" s="524"/>
      <c r="L20" s="524"/>
      <c r="M20" s="523"/>
    </row>
    <row r="21" spans="1:13" ht="13.35" customHeight="1" x14ac:dyDescent="0.25">
      <c r="A21" s="553" t="s">
        <v>314</v>
      </c>
      <c r="B21" s="553"/>
      <c r="C21" s="553"/>
      <c r="D21" s="553"/>
      <c r="E21" s="553"/>
      <c r="F21" s="70" t="s">
        <v>122</v>
      </c>
      <c r="G21" s="106" t="s">
        <v>94</v>
      </c>
      <c r="H21" s="123">
        <f>SUM(K14)</f>
        <v>15</v>
      </c>
      <c r="I21" s="130">
        <f>H21*100/$K$5</f>
        <v>4.7247814788566034</v>
      </c>
      <c r="J21" s="123">
        <v>0.5</v>
      </c>
      <c r="K21" s="524"/>
      <c r="L21" s="524"/>
      <c r="M21" s="523"/>
    </row>
    <row r="22" spans="1:13" ht="13.35" customHeight="1" x14ac:dyDescent="0.25">
      <c r="A22" s="553" t="s">
        <v>321</v>
      </c>
      <c r="B22" s="553"/>
      <c r="C22" s="553"/>
      <c r="D22" s="553"/>
      <c r="E22" s="553"/>
      <c r="F22" s="72" t="s">
        <v>24</v>
      </c>
      <c r="G22" s="106" t="s">
        <v>94</v>
      </c>
      <c r="H22" s="123">
        <f>SUM(K15)</f>
        <v>0.60000000000000009</v>
      </c>
      <c r="I22" s="130">
        <f>H22*100/$K$5</f>
        <v>0.18899125915426415</v>
      </c>
      <c r="J22" s="123">
        <v>27</v>
      </c>
      <c r="K22" s="524"/>
      <c r="L22" s="524"/>
      <c r="M22" s="523"/>
    </row>
    <row r="23" spans="1:13" ht="13.35" customHeight="1" x14ac:dyDescent="0.25">
      <c r="A23" s="488"/>
      <c r="B23" s="488"/>
      <c r="C23" s="488"/>
      <c r="D23" s="488"/>
      <c r="E23" s="488"/>
      <c r="F23" s="123"/>
      <c r="G23" s="123"/>
      <c r="H23" s="123"/>
      <c r="I23" s="130"/>
      <c r="J23" s="123"/>
      <c r="K23" s="50" t="s">
        <v>71</v>
      </c>
      <c r="L23" s="492">
        <f>1+(9/98)*(100-MAX(J18:J23))</f>
        <v>4.9489795918367347</v>
      </c>
      <c r="M23" s="492"/>
    </row>
    <row r="24" spans="1:13" ht="14.45" customHeight="1" x14ac:dyDescent="0.25">
      <c r="A24" s="494" t="s">
        <v>12</v>
      </c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</row>
    <row r="25" spans="1:13" ht="13.9" customHeight="1" x14ac:dyDescent="0.25">
      <c r="A25" s="495" t="s">
        <v>75</v>
      </c>
      <c r="B25" s="495"/>
      <c r="C25" s="495"/>
      <c r="D25" s="495"/>
      <c r="E25" s="495"/>
      <c r="F25" s="495"/>
      <c r="G25" s="495"/>
      <c r="H25" s="495"/>
      <c r="I25" s="495"/>
      <c r="J25" s="58" t="s">
        <v>102</v>
      </c>
      <c r="K25" s="124" t="s">
        <v>13</v>
      </c>
      <c r="L25" s="494" t="s">
        <v>15</v>
      </c>
      <c r="M25" s="494"/>
    </row>
    <row r="26" spans="1:13" ht="13.9" customHeight="1" x14ac:dyDescent="0.25">
      <c r="A26" s="125">
        <v>57</v>
      </c>
      <c r="B26" s="125">
        <v>31</v>
      </c>
      <c r="C26" s="125">
        <v>27</v>
      </c>
      <c r="D26" s="125">
        <v>10</v>
      </c>
      <c r="E26" s="125">
        <v>0.5</v>
      </c>
      <c r="F26" s="125">
        <v>0</v>
      </c>
      <c r="G26" s="7"/>
      <c r="H26" s="125"/>
      <c r="I26" s="7"/>
      <c r="J26" s="169">
        <f>SUM(A26:H26)</f>
        <v>125.5</v>
      </c>
      <c r="K26" s="124">
        <f>M18</f>
        <v>4</v>
      </c>
      <c r="L26" s="494">
        <v>72</v>
      </c>
      <c r="M26" s="494"/>
    </row>
    <row r="27" spans="1:13" ht="13.9" customHeight="1" x14ac:dyDescent="0.25">
      <c r="A27" s="125">
        <f>B26</f>
        <v>31</v>
      </c>
      <c r="B27" s="125">
        <f>C26</f>
        <v>27</v>
      </c>
      <c r="C27" s="125">
        <f>D26</f>
        <v>10</v>
      </c>
      <c r="D27" s="125">
        <f>E26</f>
        <v>0.5</v>
      </c>
      <c r="E27" s="125"/>
      <c r="F27" s="125"/>
      <c r="G27" s="125"/>
      <c r="H27" s="125"/>
      <c r="I27" s="7"/>
      <c r="J27" s="169">
        <f>SUM(A27:H27)</f>
        <v>68.5</v>
      </c>
      <c r="K27" s="124">
        <f>K26-1</f>
        <v>3</v>
      </c>
      <c r="L27" s="494">
        <v>41</v>
      </c>
      <c r="M27" s="494"/>
    </row>
    <row r="28" spans="1:13" ht="13.9" customHeight="1" x14ac:dyDescent="0.25">
      <c r="A28" s="125">
        <f t="shared" ref="A28:C29" si="0">B27</f>
        <v>27</v>
      </c>
      <c r="B28" s="125">
        <f t="shared" si="0"/>
        <v>10</v>
      </c>
      <c r="C28" s="125">
        <f t="shared" si="0"/>
        <v>0.5</v>
      </c>
      <c r="D28" s="125">
        <v>2</v>
      </c>
      <c r="E28" s="125"/>
      <c r="F28" s="125"/>
      <c r="G28" s="125"/>
      <c r="H28" s="125"/>
      <c r="I28" s="7"/>
      <c r="J28" s="169">
        <f>SUM(A28:H28)</f>
        <v>39.5</v>
      </c>
      <c r="K28" s="124">
        <f>K27-1</f>
        <v>2</v>
      </c>
      <c r="L28" s="494">
        <v>30</v>
      </c>
      <c r="M28" s="494"/>
    </row>
    <row r="29" spans="1:13" ht="13.9" customHeight="1" x14ac:dyDescent="0.25">
      <c r="A29" s="125">
        <f t="shared" si="0"/>
        <v>10</v>
      </c>
      <c r="B29" s="125">
        <f t="shared" si="0"/>
        <v>0.5</v>
      </c>
      <c r="C29" s="125">
        <f t="shared" si="0"/>
        <v>2</v>
      </c>
      <c r="D29" s="125">
        <v>2</v>
      </c>
      <c r="E29" s="125"/>
      <c r="F29" s="125"/>
      <c r="G29" s="125"/>
      <c r="H29" s="125"/>
      <c r="I29" s="7"/>
      <c r="J29" s="169">
        <f>SUM(A29:H29)</f>
        <v>14.5</v>
      </c>
      <c r="K29" s="124">
        <f>K28-1</f>
        <v>1</v>
      </c>
      <c r="L29" s="494">
        <v>15</v>
      </c>
      <c r="M29" s="494"/>
    </row>
    <row r="30" spans="1:13" ht="13.15" customHeight="1" thickBot="1" x14ac:dyDescent="0.3">
      <c r="A30" s="580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2"/>
    </row>
    <row r="31" spans="1:13" ht="13.1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545" t="s">
        <v>103</v>
      </c>
      <c r="K31" s="546"/>
      <c r="L31" s="546">
        <f>MAX(L26:M29)</f>
        <v>72</v>
      </c>
      <c r="M31" s="547"/>
    </row>
    <row r="32" spans="1:13" ht="14.4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538" t="s">
        <v>104</v>
      </c>
      <c r="K32" s="494"/>
      <c r="L32" s="494">
        <f>100-L31</f>
        <v>28</v>
      </c>
      <c r="M32" s="539"/>
    </row>
    <row r="33" spans="1:13" ht="14.45" customHeight="1" x14ac:dyDescent="0.25">
      <c r="A33" s="35"/>
      <c r="B33" s="24"/>
      <c r="C33" s="24"/>
      <c r="D33" s="25"/>
      <c r="E33" s="25"/>
      <c r="F33" s="25"/>
      <c r="G33" s="25"/>
      <c r="H33" s="25"/>
      <c r="I33" s="25"/>
      <c r="J33" s="572" t="s">
        <v>105</v>
      </c>
      <c r="K33" s="551"/>
      <c r="L33" s="551"/>
      <c r="M33" s="573"/>
    </row>
    <row r="34" spans="1:13" ht="14.25" customHeight="1" thickBot="1" x14ac:dyDescent="0.3">
      <c r="A34" s="35"/>
      <c r="B34" s="24"/>
      <c r="C34" s="24"/>
      <c r="D34" s="30" t="s">
        <v>0</v>
      </c>
      <c r="E34" s="30"/>
      <c r="F34" s="30"/>
      <c r="G34" s="30"/>
      <c r="H34" s="30"/>
      <c r="I34" s="31"/>
      <c r="J34" s="506" t="s">
        <v>180</v>
      </c>
      <c r="K34" s="507"/>
      <c r="L34" s="507"/>
      <c r="M34" s="508"/>
    </row>
    <row r="35" spans="1:13" ht="14.25" customHeight="1" thickBot="1" x14ac:dyDescent="0.3">
      <c r="A35" s="36"/>
      <c r="B35" s="27"/>
      <c r="C35" s="27"/>
      <c r="D35" s="27"/>
      <c r="E35" s="27"/>
      <c r="F35" s="27"/>
      <c r="G35" s="27"/>
      <c r="H35" s="27"/>
      <c r="I35" s="27"/>
      <c r="J35" s="626"/>
      <c r="K35" s="627"/>
      <c r="L35" s="627"/>
      <c r="M35" s="628"/>
    </row>
    <row r="36" spans="1:13" ht="14.25" customHeight="1" x14ac:dyDescent="0.25">
      <c r="A36" s="260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</row>
    <row r="37" spans="1:13" ht="14.25" customHeight="1" x14ac:dyDescent="0.25">
      <c r="A37" s="260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</row>
    <row r="38" spans="1:13" ht="14.25" customHeight="1" x14ac:dyDescent="0.25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</row>
    <row r="39" spans="1:13" ht="14.25" customHeight="1" x14ac:dyDescent="0.25">
      <c r="A39" s="260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</row>
    <row r="40" spans="1:13" ht="14.25" customHeight="1" x14ac:dyDescent="0.25">
      <c r="A40" s="260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</row>
    <row r="41" spans="1:13" ht="14.25" customHeight="1" x14ac:dyDescent="0.25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</row>
    <row r="42" spans="1:13" ht="14.25" customHeight="1" x14ac:dyDescent="0.25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</row>
    <row r="43" spans="1:13" ht="14.25" customHeight="1" x14ac:dyDescent="0.25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</row>
    <row r="44" spans="1:13" x14ac:dyDescent="0.25">
      <c r="A44" s="260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5" spans="1:13" ht="21.75" customHeight="1" x14ac:dyDescent="0.25">
      <c r="A45" s="260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</row>
  </sheetData>
  <mergeCells count="53">
    <mergeCell ref="J35:M35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0:E10"/>
    <mergeCell ref="K10:M10"/>
    <mergeCell ref="A12:E12"/>
    <mergeCell ref="K11:M11"/>
    <mergeCell ref="A11:E11"/>
    <mergeCell ref="K12:M12"/>
    <mergeCell ref="A13:E13"/>
    <mergeCell ref="K13:M13"/>
    <mergeCell ref="A14:E14"/>
    <mergeCell ref="K14:M14"/>
    <mergeCell ref="K15:M15"/>
    <mergeCell ref="A15:D15"/>
    <mergeCell ref="A16:M16"/>
    <mergeCell ref="A17:E17"/>
    <mergeCell ref="K17:L17"/>
    <mergeCell ref="A18:E18"/>
    <mergeCell ref="K18:L22"/>
    <mergeCell ref="M18:M22"/>
    <mergeCell ref="A19:E19"/>
    <mergeCell ref="A20:E20"/>
    <mergeCell ref="A21:E21"/>
    <mergeCell ref="A22:E22"/>
    <mergeCell ref="A23:E23"/>
    <mergeCell ref="L23:M23"/>
    <mergeCell ref="A30:M30"/>
    <mergeCell ref="A24:M24"/>
    <mergeCell ref="A25:I25"/>
    <mergeCell ref="L25:M25"/>
    <mergeCell ref="L26:M26"/>
    <mergeCell ref="L27:M27"/>
    <mergeCell ref="L28:M28"/>
    <mergeCell ref="L29:M29"/>
    <mergeCell ref="J34:M34"/>
    <mergeCell ref="J31:K31"/>
    <mergeCell ref="L31:M31"/>
    <mergeCell ref="J32:K32"/>
    <mergeCell ref="L32:M32"/>
    <mergeCell ref="J33:M3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57"/>
  <sheetViews>
    <sheetView topLeftCell="A43" zoomScaleNormal="100" workbookViewId="0">
      <selection activeCell="P49" sqref="P49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127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126" t="s">
        <v>86</v>
      </c>
      <c r="H5" s="537" t="s">
        <v>5</v>
      </c>
      <c r="I5" s="537"/>
      <c r="J5" s="126" t="s">
        <v>87</v>
      </c>
      <c r="K5" s="525">
        <f>7.5*42.33</f>
        <v>317.47499999999997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622" t="s">
        <v>158</v>
      </c>
      <c r="B10" s="622"/>
      <c r="C10" s="622"/>
      <c r="D10" s="622"/>
      <c r="E10" s="622"/>
      <c r="F10" s="70" t="s">
        <v>122</v>
      </c>
      <c r="G10" s="7" t="s">
        <v>94</v>
      </c>
      <c r="H10" s="106">
        <v>10.3</v>
      </c>
      <c r="I10" s="123">
        <v>7.2</v>
      </c>
      <c r="J10" s="131">
        <v>0.38</v>
      </c>
      <c r="K10" s="557">
        <f>H10*I10</f>
        <v>74.160000000000011</v>
      </c>
      <c r="L10" s="533"/>
      <c r="M10" s="534"/>
    </row>
    <row r="11" spans="1:13" ht="13.35" customHeight="1" x14ac:dyDescent="0.25">
      <c r="A11" s="622" t="s">
        <v>128</v>
      </c>
      <c r="B11" s="622"/>
      <c r="C11" s="622"/>
      <c r="D11" s="622"/>
      <c r="E11" s="622"/>
      <c r="F11" s="70" t="s">
        <v>122</v>
      </c>
      <c r="G11" s="7" t="s">
        <v>71</v>
      </c>
      <c r="H11" s="106">
        <v>10</v>
      </c>
      <c r="I11" s="123">
        <v>4</v>
      </c>
      <c r="J11" s="131"/>
      <c r="K11" s="557">
        <f>H11*I11</f>
        <v>40</v>
      </c>
      <c r="L11" s="533"/>
      <c r="M11" s="534"/>
    </row>
    <row r="12" spans="1:13" ht="13.35" customHeight="1" x14ac:dyDescent="0.25">
      <c r="A12" s="553" t="s">
        <v>107</v>
      </c>
      <c r="B12" s="553"/>
      <c r="C12" s="553"/>
      <c r="D12" s="553"/>
      <c r="E12" s="553"/>
      <c r="F12" s="70" t="s">
        <v>122</v>
      </c>
      <c r="G12" s="7" t="s">
        <v>71</v>
      </c>
      <c r="H12" s="131">
        <v>6</v>
      </c>
      <c r="I12" s="123">
        <v>2.5</v>
      </c>
      <c r="J12" s="131"/>
      <c r="K12" s="557">
        <f>H12*I12</f>
        <v>15</v>
      </c>
      <c r="L12" s="533"/>
      <c r="M12" s="534"/>
    </row>
    <row r="13" spans="1:13" ht="13.35" customHeight="1" x14ac:dyDescent="0.25">
      <c r="A13" s="553" t="s">
        <v>129</v>
      </c>
      <c r="B13" s="553"/>
      <c r="C13" s="553"/>
      <c r="D13" s="553"/>
      <c r="E13" s="553"/>
      <c r="F13" s="70" t="s">
        <v>130</v>
      </c>
      <c r="G13" s="7" t="s">
        <v>72</v>
      </c>
      <c r="H13" s="131">
        <v>11.1</v>
      </c>
      <c r="I13" s="105">
        <v>0.3</v>
      </c>
      <c r="J13" s="131"/>
      <c r="K13" s="557">
        <f>H13*I13</f>
        <v>3.3299999999999996</v>
      </c>
      <c r="L13" s="533"/>
      <c r="M13" s="534"/>
    </row>
    <row r="14" spans="1:13" ht="13.35" customHeight="1" x14ac:dyDescent="0.25">
      <c r="A14" s="553" t="s">
        <v>90</v>
      </c>
      <c r="B14" s="553"/>
      <c r="C14" s="553"/>
      <c r="D14" s="553"/>
      <c r="E14" s="553"/>
      <c r="F14" s="70" t="s">
        <v>122</v>
      </c>
      <c r="G14" s="7" t="s">
        <v>94</v>
      </c>
      <c r="H14" s="131">
        <v>6</v>
      </c>
      <c r="I14" s="105">
        <v>0.2</v>
      </c>
      <c r="J14" s="131"/>
      <c r="K14" s="557">
        <f>H14*I14</f>
        <v>1.2000000000000002</v>
      </c>
      <c r="L14" s="533"/>
      <c r="M14" s="534"/>
    </row>
    <row r="15" spans="1:13" ht="13.35" customHeight="1" x14ac:dyDescent="0.25">
      <c r="A15" s="553"/>
      <c r="B15" s="553"/>
      <c r="C15" s="553"/>
      <c r="D15" s="553"/>
      <c r="E15" s="553"/>
      <c r="F15" s="72"/>
      <c r="G15" s="104"/>
      <c r="H15" s="131"/>
      <c r="I15" s="131"/>
      <c r="J15" s="131"/>
      <c r="K15" s="557"/>
      <c r="L15" s="533"/>
      <c r="M15" s="534"/>
    </row>
    <row r="16" spans="1:13" ht="13.35" customHeight="1" x14ac:dyDescent="0.25">
      <c r="A16" s="553"/>
      <c r="B16" s="553"/>
      <c r="C16" s="553"/>
      <c r="D16" s="553"/>
      <c r="E16" s="553"/>
      <c r="F16" s="70"/>
      <c r="G16" s="108"/>
      <c r="H16" s="131"/>
      <c r="I16" s="131"/>
      <c r="J16" s="131"/>
      <c r="K16" s="557"/>
      <c r="L16" s="533"/>
      <c r="M16" s="534"/>
    </row>
    <row r="17" spans="1:13" ht="13.35" customHeight="1" x14ac:dyDescent="0.25">
      <c r="A17" s="553"/>
      <c r="B17" s="553"/>
      <c r="C17" s="553"/>
      <c r="D17" s="553"/>
      <c r="E17" s="553"/>
      <c r="F17" s="7"/>
      <c r="G17" s="7"/>
      <c r="H17" s="7"/>
      <c r="I17" s="7"/>
      <c r="J17" s="7"/>
      <c r="K17" s="493"/>
      <c r="L17" s="493"/>
      <c r="M17" s="493"/>
    </row>
    <row r="18" spans="1:13" ht="13.35" customHeight="1" x14ac:dyDescent="0.25">
      <c r="A18" s="553"/>
      <c r="B18" s="553"/>
      <c r="C18" s="553"/>
      <c r="D18" s="553"/>
      <c r="E18" s="553"/>
      <c r="F18" s="7"/>
      <c r="G18" s="7"/>
      <c r="H18" s="7"/>
      <c r="I18" s="7"/>
      <c r="J18" s="7"/>
      <c r="K18" s="493"/>
      <c r="L18" s="493"/>
      <c r="M18" s="493"/>
    </row>
    <row r="19" spans="1:13" ht="13.35" customHeight="1" x14ac:dyDescent="0.25">
      <c r="A19" s="553"/>
      <c r="B19" s="553"/>
      <c r="C19" s="553"/>
      <c r="D19" s="553"/>
      <c r="E19" s="553"/>
      <c r="F19" s="7"/>
      <c r="G19" s="7"/>
      <c r="H19" s="7"/>
      <c r="I19" s="7"/>
      <c r="J19" s="7"/>
      <c r="K19" s="493"/>
      <c r="L19" s="493"/>
      <c r="M19" s="493"/>
    </row>
    <row r="20" spans="1:13" ht="13.35" customHeight="1" x14ac:dyDescent="0.25">
      <c r="A20" s="553"/>
      <c r="B20" s="553"/>
      <c r="C20" s="553"/>
      <c r="D20" s="553"/>
      <c r="E20" s="553"/>
      <c r="F20" s="123"/>
      <c r="G20" s="123"/>
      <c r="H20" s="123"/>
      <c r="I20" s="123"/>
      <c r="J20" s="123"/>
      <c r="K20" s="493"/>
      <c r="L20" s="493"/>
      <c r="M20" s="493"/>
    </row>
    <row r="21" spans="1:13" ht="13.35" customHeight="1" x14ac:dyDescent="0.25">
      <c r="A21" s="553"/>
      <c r="B21" s="553"/>
      <c r="C21" s="553"/>
      <c r="D21" s="553"/>
      <c r="E21" s="553"/>
      <c r="F21" s="123"/>
      <c r="G21" s="123"/>
      <c r="H21" s="123"/>
      <c r="I21" s="123"/>
      <c r="J21" s="123"/>
      <c r="K21" s="493"/>
      <c r="L21" s="493"/>
      <c r="M21" s="493"/>
    </row>
    <row r="22" spans="1:13" ht="13.35" customHeight="1" x14ac:dyDescent="0.25">
      <c r="A22" s="494" t="s">
        <v>97</v>
      </c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</row>
    <row r="23" spans="1:13" ht="24.75" customHeight="1" x14ac:dyDescent="0.25">
      <c r="A23" s="502" t="s">
        <v>8</v>
      </c>
      <c r="B23" s="502"/>
      <c r="C23" s="502"/>
      <c r="D23" s="502"/>
      <c r="E23" s="502"/>
      <c r="F23" s="10" t="s">
        <v>24</v>
      </c>
      <c r="G23" s="11" t="s">
        <v>9</v>
      </c>
      <c r="H23" s="128" t="s">
        <v>20</v>
      </c>
      <c r="I23" s="12" t="s">
        <v>10</v>
      </c>
      <c r="J23" s="128" t="s">
        <v>11</v>
      </c>
      <c r="K23" s="509" t="s">
        <v>101</v>
      </c>
      <c r="L23" s="509"/>
      <c r="M23" s="10" t="s">
        <v>77</v>
      </c>
    </row>
    <row r="24" spans="1:13" ht="13.35" customHeight="1" x14ac:dyDescent="0.25">
      <c r="A24" s="622" t="s">
        <v>158</v>
      </c>
      <c r="B24" s="622"/>
      <c r="C24" s="622"/>
      <c r="D24" s="622"/>
      <c r="E24" s="622"/>
      <c r="F24" s="70" t="s">
        <v>122</v>
      </c>
      <c r="G24" s="7" t="s">
        <v>94</v>
      </c>
      <c r="H24" s="123">
        <f>K10</f>
        <v>74.160000000000011</v>
      </c>
      <c r="I24" s="130">
        <f>H24*100/$K$5</f>
        <v>23.359319631467049</v>
      </c>
      <c r="J24" s="123">
        <v>65</v>
      </c>
      <c r="K24" s="524">
        <f>SUM(J24:J29)</f>
        <v>129</v>
      </c>
      <c r="L24" s="524"/>
      <c r="M24" s="523">
        <v>5</v>
      </c>
    </row>
    <row r="25" spans="1:13" ht="13.35" customHeight="1" x14ac:dyDescent="0.25">
      <c r="A25" s="622" t="s">
        <v>128</v>
      </c>
      <c r="B25" s="622"/>
      <c r="C25" s="622"/>
      <c r="D25" s="622"/>
      <c r="E25" s="622"/>
      <c r="F25" s="70" t="s">
        <v>122</v>
      </c>
      <c r="G25" s="7" t="s">
        <v>71</v>
      </c>
      <c r="H25" s="148">
        <f>K11</f>
        <v>40</v>
      </c>
      <c r="I25" s="130">
        <f>H25*100/$K$5</f>
        <v>12.599417276950943</v>
      </c>
      <c r="J25" s="123">
        <v>32</v>
      </c>
      <c r="K25" s="524"/>
      <c r="L25" s="524"/>
      <c r="M25" s="523"/>
    </row>
    <row r="26" spans="1:13" ht="13.35" customHeight="1" x14ac:dyDescent="0.25">
      <c r="A26" s="553" t="s">
        <v>107</v>
      </c>
      <c r="B26" s="553"/>
      <c r="C26" s="553"/>
      <c r="D26" s="553"/>
      <c r="E26" s="553"/>
      <c r="F26" s="70" t="s">
        <v>122</v>
      </c>
      <c r="G26" s="7" t="s">
        <v>71</v>
      </c>
      <c r="H26" s="148">
        <f>K12</f>
        <v>15</v>
      </c>
      <c r="I26" s="130">
        <f>H26*100/$K$5</f>
        <v>4.7247814788566034</v>
      </c>
      <c r="J26" s="123">
        <v>12</v>
      </c>
      <c r="K26" s="524"/>
      <c r="L26" s="524"/>
      <c r="M26" s="523"/>
    </row>
    <row r="27" spans="1:13" ht="13.35" customHeight="1" x14ac:dyDescent="0.25">
      <c r="A27" s="553" t="s">
        <v>356</v>
      </c>
      <c r="B27" s="553"/>
      <c r="C27" s="553"/>
      <c r="D27" s="553"/>
      <c r="E27" s="553"/>
      <c r="F27" s="70" t="s">
        <v>130</v>
      </c>
      <c r="G27" s="7" t="s">
        <v>72</v>
      </c>
      <c r="H27" s="148">
        <f>K13</f>
        <v>3.3299999999999996</v>
      </c>
      <c r="I27" s="130">
        <f>H27*100/$K$5</f>
        <v>1.0489014883061658</v>
      </c>
      <c r="J27" s="123">
        <v>4</v>
      </c>
      <c r="K27" s="524"/>
      <c r="L27" s="524"/>
      <c r="M27" s="523"/>
    </row>
    <row r="28" spans="1:13" ht="13.35" customHeight="1" x14ac:dyDescent="0.25">
      <c r="A28" s="553" t="s">
        <v>357</v>
      </c>
      <c r="B28" s="553"/>
      <c r="C28" s="553"/>
      <c r="D28" s="553"/>
      <c r="E28" s="553"/>
      <c r="F28" s="70" t="s">
        <v>122</v>
      </c>
      <c r="G28" s="7" t="s">
        <v>94</v>
      </c>
      <c r="H28" s="148">
        <f>K14</f>
        <v>1.2000000000000002</v>
      </c>
      <c r="I28" s="130">
        <f>H28*100/$K$5</f>
        <v>0.3779825183085283</v>
      </c>
      <c r="J28" s="123">
        <v>16</v>
      </c>
      <c r="K28" s="524"/>
      <c r="L28" s="524"/>
      <c r="M28" s="523"/>
    </row>
    <row r="29" spans="1:13" ht="13.35" customHeight="1" x14ac:dyDescent="0.25">
      <c r="A29" s="488"/>
      <c r="B29" s="488"/>
      <c r="C29" s="488"/>
      <c r="D29" s="488"/>
      <c r="E29" s="488"/>
      <c r="F29" s="123"/>
      <c r="G29" s="123"/>
      <c r="H29" s="123"/>
      <c r="I29" s="130"/>
      <c r="J29" s="123"/>
      <c r="K29" s="50" t="s">
        <v>71</v>
      </c>
      <c r="L29" s="492">
        <f>1+(9/98)*(100-MAX(J24:J29))</f>
        <v>4.2142857142857144</v>
      </c>
      <c r="M29" s="492"/>
    </row>
    <row r="30" spans="1:13" ht="13.35" customHeight="1" x14ac:dyDescent="0.25">
      <c r="A30" s="488"/>
      <c r="B30" s="488"/>
      <c r="C30" s="488"/>
      <c r="D30" s="488"/>
      <c r="E30" s="488"/>
      <c r="F30" s="7"/>
      <c r="G30" s="123"/>
      <c r="H30" s="123"/>
      <c r="I30" s="131"/>
      <c r="J30" s="123"/>
      <c r="K30" s="123"/>
      <c r="L30" s="123"/>
      <c r="M30" s="122"/>
    </row>
    <row r="31" spans="1:13" ht="13.35" customHeight="1" x14ac:dyDescent="0.25">
      <c r="A31" s="488"/>
      <c r="B31" s="488"/>
      <c r="C31" s="488"/>
      <c r="D31" s="488"/>
      <c r="E31" s="488"/>
      <c r="F31" s="7"/>
      <c r="G31" s="123"/>
      <c r="H31" s="123"/>
      <c r="I31" s="123"/>
      <c r="J31" s="123"/>
      <c r="K31" s="123"/>
      <c r="L31" s="123"/>
      <c r="M31" s="122"/>
    </row>
    <row r="32" spans="1:13" ht="13.35" customHeight="1" x14ac:dyDescent="0.25">
      <c r="A32" s="488"/>
      <c r="B32" s="488"/>
      <c r="C32" s="488"/>
      <c r="D32" s="488"/>
      <c r="E32" s="488"/>
      <c r="F32" s="7"/>
      <c r="G32" s="123"/>
      <c r="H32" s="123"/>
      <c r="I32" s="123"/>
      <c r="J32" s="123"/>
      <c r="K32" s="123"/>
      <c r="L32" s="123"/>
      <c r="M32" s="123"/>
    </row>
    <row r="33" spans="1:13" ht="14.45" customHeight="1" x14ac:dyDescent="0.25">
      <c r="A33" s="494" t="s">
        <v>12</v>
      </c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</row>
    <row r="34" spans="1:13" ht="13.9" customHeight="1" x14ac:dyDescent="0.25">
      <c r="A34" s="495" t="s">
        <v>75</v>
      </c>
      <c r="B34" s="495"/>
      <c r="C34" s="495"/>
      <c r="D34" s="495"/>
      <c r="E34" s="495"/>
      <c r="F34" s="495"/>
      <c r="G34" s="495"/>
      <c r="H34" s="495"/>
      <c r="I34" s="495"/>
      <c r="J34" s="58" t="s">
        <v>102</v>
      </c>
      <c r="K34" s="124" t="s">
        <v>13</v>
      </c>
      <c r="L34" s="494" t="s">
        <v>15</v>
      </c>
      <c r="M34" s="494"/>
    </row>
    <row r="35" spans="1:13" ht="13.9" customHeight="1" x14ac:dyDescent="0.25">
      <c r="A35" s="125">
        <v>65</v>
      </c>
      <c r="B35" s="125">
        <v>32</v>
      </c>
      <c r="C35" s="125">
        <v>16</v>
      </c>
      <c r="D35" s="125">
        <v>12</v>
      </c>
      <c r="E35" s="125">
        <v>4</v>
      </c>
      <c r="F35" s="125"/>
      <c r="G35" s="7"/>
      <c r="H35" s="125"/>
      <c r="I35" s="7"/>
      <c r="J35" s="8">
        <f>SUM(A35:H35)</f>
        <v>129</v>
      </c>
      <c r="K35" s="124">
        <f>M24</f>
        <v>5</v>
      </c>
      <c r="L35" s="494">
        <v>67</v>
      </c>
      <c r="M35" s="494"/>
    </row>
    <row r="36" spans="1:13" ht="13.9" customHeight="1" x14ac:dyDescent="0.25">
      <c r="A36" s="125">
        <f>B35</f>
        <v>32</v>
      </c>
      <c r="B36" s="125">
        <f>C35</f>
        <v>16</v>
      </c>
      <c r="C36" s="125">
        <f>D35</f>
        <v>12</v>
      </c>
      <c r="D36" s="125">
        <f>E35</f>
        <v>4</v>
      </c>
      <c r="E36" s="125">
        <v>2</v>
      </c>
      <c r="F36" s="125"/>
      <c r="G36" s="125"/>
      <c r="H36" s="125"/>
      <c r="I36" s="7"/>
      <c r="J36" s="8">
        <f>SUM(A36:H36)</f>
        <v>66</v>
      </c>
      <c r="K36" s="124">
        <f>K35-1</f>
        <v>4</v>
      </c>
      <c r="L36" s="494">
        <v>37</v>
      </c>
      <c r="M36" s="494"/>
    </row>
    <row r="37" spans="1:13" ht="13.9" customHeight="1" x14ac:dyDescent="0.25">
      <c r="A37" s="125">
        <f>B36</f>
        <v>16</v>
      </c>
      <c r="B37" s="125">
        <f t="shared" ref="B37:D39" si="0">C36</f>
        <v>12</v>
      </c>
      <c r="C37" s="125">
        <f t="shared" si="0"/>
        <v>4</v>
      </c>
      <c r="D37" s="125">
        <f t="shared" si="0"/>
        <v>2</v>
      </c>
      <c r="E37" s="125">
        <v>2</v>
      </c>
      <c r="F37" s="125"/>
      <c r="G37" s="125"/>
      <c r="H37" s="125"/>
      <c r="I37" s="7"/>
      <c r="J37" s="8">
        <f>SUM(A37:H37)</f>
        <v>36</v>
      </c>
      <c r="K37" s="124">
        <f>K36-1</f>
        <v>3</v>
      </c>
      <c r="L37" s="494">
        <v>21</v>
      </c>
      <c r="M37" s="494"/>
    </row>
    <row r="38" spans="1:13" ht="13.9" customHeight="1" x14ac:dyDescent="0.25">
      <c r="A38" s="125">
        <f>B37</f>
        <v>12</v>
      </c>
      <c r="B38" s="125">
        <f t="shared" si="0"/>
        <v>4</v>
      </c>
      <c r="C38" s="125">
        <f t="shared" si="0"/>
        <v>2</v>
      </c>
      <c r="D38" s="125">
        <f>E37</f>
        <v>2</v>
      </c>
      <c r="E38" s="125">
        <v>2</v>
      </c>
      <c r="F38" s="125"/>
      <c r="G38" s="125"/>
      <c r="H38" s="125"/>
      <c r="I38" s="7"/>
      <c r="J38" s="8">
        <f>SUM(A38:H38)</f>
        <v>22</v>
      </c>
      <c r="K38" s="124">
        <f>K37-1</f>
        <v>2</v>
      </c>
      <c r="L38" s="494">
        <v>15</v>
      </c>
      <c r="M38" s="494"/>
    </row>
    <row r="39" spans="1:13" ht="13.9" customHeight="1" x14ac:dyDescent="0.25">
      <c r="A39" s="125">
        <f>B38</f>
        <v>4</v>
      </c>
      <c r="B39" s="125">
        <f t="shared" si="0"/>
        <v>2</v>
      </c>
      <c r="C39" s="125">
        <f t="shared" si="0"/>
        <v>2</v>
      </c>
      <c r="D39" s="125">
        <f t="shared" si="0"/>
        <v>2</v>
      </c>
      <c r="E39" s="125">
        <v>2</v>
      </c>
      <c r="F39" s="125"/>
      <c r="G39" s="125"/>
      <c r="H39" s="125"/>
      <c r="I39" s="125"/>
      <c r="J39" s="8">
        <f>SUM(A39:H39)</f>
        <v>12</v>
      </c>
      <c r="K39" s="124">
        <f>K38-1</f>
        <v>1</v>
      </c>
      <c r="L39" s="494">
        <v>12</v>
      </c>
      <c r="M39" s="494"/>
    </row>
    <row r="40" spans="1:13" ht="13.9" customHeight="1" x14ac:dyDescent="0.25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4"/>
      <c r="L40" s="494"/>
      <c r="M40" s="494"/>
    </row>
    <row r="41" spans="1:13" ht="13.15" customHeight="1" x14ac:dyDescent="0.25">
      <c r="A41" s="7"/>
      <c r="B41" s="7"/>
      <c r="C41" s="7"/>
      <c r="D41" s="123"/>
      <c r="E41" s="123"/>
      <c r="F41" s="123"/>
      <c r="G41" s="123"/>
      <c r="H41" s="123"/>
      <c r="I41" s="123"/>
      <c r="J41" s="123"/>
      <c r="K41" s="124"/>
      <c r="L41" s="494"/>
      <c r="M41" s="494"/>
    </row>
    <row r="42" spans="1:13" ht="13.15" customHeight="1" thickBot="1" x14ac:dyDescent="0.3">
      <c r="A42" s="580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2"/>
    </row>
    <row r="43" spans="1:13" ht="13.1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545" t="s">
        <v>103</v>
      </c>
      <c r="K43" s="546"/>
      <c r="L43" s="546">
        <f>MAX(L35:M41)</f>
        <v>67</v>
      </c>
      <c r="M43" s="547"/>
    </row>
    <row r="44" spans="1:13" ht="14.4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538" t="s">
        <v>104</v>
      </c>
      <c r="K44" s="494"/>
      <c r="L44" s="494">
        <f>100-L43</f>
        <v>33</v>
      </c>
      <c r="M44" s="539"/>
    </row>
    <row r="45" spans="1:13" ht="14.45" customHeight="1" x14ac:dyDescent="0.25">
      <c r="A45" s="35"/>
      <c r="B45" s="24"/>
      <c r="C45" s="24"/>
      <c r="D45" s="25"/>
      <c r="E45" s="25"/>
      <c r="F45" s="25"/>
      <c r="G45" s="25"/>
      <c r="H45" s="25"/>
      <c r="I45" s="25"/>
      <c r="J45" s="572" t="s">
        <v>105</v>
      </c>
      <c r="K45" s="551"/>
      <c r="L45" s="551"/>
      <c r="M45" s="573"/>
    </row>
    <row r="46" spans="1:13" ht="14.25" customHeight="1" thickBot="1" x14ac:dyDescent="0.3">
      <c r="A46" s="35"/>
      <c r="B46" s="24"/>
      <c r="C46" s="24"/>
      <c r="D46" s="30" t="s">
        <v>0</v>
      </c>
      <c r="E46" s="30"/>
      <c r="F46" s="30"/>
      <c r="G46" s="30"/>
      <c r="H46" s="30"/>
      <c r="I46" s="31"/>
      <c r="J46" s="506" t="s">
        <v>180</v>
      </c>
      <c r="K46" s="507"/>
      <c r="L46" s="507"/>
      <c r="M46" s="508"/>
    </row>
    <row r="47" spans="1:13" ht="14.25" customHeight="1" thickBot="1" x14ac:dyDescent="0.3">
      <c r="A47" s="36"/>
      <c r="B47" s="27"/>
      <c r="C47" s="27"/>
      <c r="D47" s="27"/>
      <c r="E47" s="27"/>
      <c r="F47" s="27"/>
      <c r="G47" s="27"/>
      <c r="H47" s="27"/>
      <c r="I47" s="27"/>
      <c r="J47" s="577"/>
      <c r="K47" s="578"/>
      <c r="L47" s="578"/>
      <c r="M47" s="579"/>
    </row>
    <row r="48" spans="1:13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7" ht="21.75" customHeight="1" x14ac:dyDescent="0.25"/>
  </sheetData>
  <mergeCells count="71"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0:E10"/>
    <mergeCell ref="K10:M10"/>
    <mergeCell ref="A11:E11"/>
    <mergeCell ref="K11:M11"/>
    <mergeCell ref="A12:E12"/>
    <mergeCell ref="K12:M12"/>
    <mergeCell ref="A13:E13"/>
    <mergeCell ref="K13:M13"/>
    <mergeCell ref="A14:E14"/>
    <mergeCell ref="K14:M14"/>
    <mergeCell ref="A15:E15"/>
    <mergeCell ref="K15:M15"/>
    <mergeCell ref="A16:E16"/>
    <mergeCell ref="K16:M16"/>
    <mergeCell ref="A17:E17"/>
    <mergeCell ref="K17:M17"/>
    <mergeCell ref="A18:E18"/>
    <mergeCell ref="K18:M18"/>
    <mergeCell ref="A19:E19"/>
    <mergeCell ref="K19:M19"/>
    <mergeCell ref="A20:E20"/>
    <mergeCell ref="K20:M20"/>
    <mergeCell ref="A31:E31"/>
    <mergeCell ref="A21:E21"/>
    <mergeCell ref="K21:M21"/>
    <mergeCell ref="A22:M22"/>
    <mergeCell ref="A23:E23"/>
    <mergeCell ref="K23:L23"/>
    <mergeCell ref="A24:E24"/>
    <mergeCell ref="K24:L28"/>
    <mergeCell ref="M24:M28"/>
    <mergeCell ref="A25:E25"/>
    <mergeCell ref="A26:E26"/>
    <mergeCell ref="A27:E27"/>
    <mergeCell ref="A28:E28"/>
    <mergeCell ref="A29:E29"/>
    <mergeCell ref="L29:M29"/>
    <mergeCell ref="A30:E30"/>
    <mergeCell ref="A42:M42"/>
    <mergeCell ref="A32:E32"/>
    <mergeCell ref="A33:M33"/>
    <mergeCell ref="A34:I34"/>
    <mergeCell ref="L34:M34"/>
    <mergeCell ref="L35:M35"/>
    <mergeCell ref="L36:M36"/>
    <mergeCell ref="L37:M37"/>
    <mergeCell ref="L38:M38"/>
    <mergeCell ref="L39:M39"/>
    <mergeCell ref="L40:M40"/>
    <mergeCell ref="L41:M41"/>
    <mergeCell ref="J47:M47"/>
    <mergeCell ref="J46:M46"/>
    <mergeCell ref="J43:K43"/>
    <mergeCell ref="L43:M43"/>
    <mergeCell ref="J44:K44"/>
    <mergeCell ref="L44:M44"/>
    <mergeCell ref="J45:M4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Normal="100" workbookViewId="0">
      <selection activeCell="J35" sqref="J35:M35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127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126" t="str">
        <f>datos!G43</f>
        <v>14 + 930</v>
      </c>
      <c r="H5" s="537" t="s">
        <v>5</v>
      </c>
      <c r="I5" s="537"/>
      <c r="J5" s="126" t="str">
        <f>datos!H43</f>
        <v>14 + 973</v>
      </c>
      <c r="K5" s="525">
        <f>7.5*42.33</f>
        <v>317.47499999999997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553" t="s">
        <v>124</v>
      </c>
      <c r="B10" s="553"/>
      <c r="C10" s="553"/>
      <c r="D10" s="553"/>
      <c r="E10" s="553"/>
      <c r="F10" s="70" t="s">
        <v>122</v>
      </c>
      <c r="G10" s="7" t="s">
        <v>72</v>
      </c>
      <c r="H10" s="131">
        <v>1.8</v>
      </c>
      <c r="I10" s="131">
        <v>1.2</v>
      </c>
      <c r="J10" s="131"/>
      <c r="K10" s="557">
        <f t="shared" ref="K10:K17" si="0">H10*I10</f>
        <v>2.16</v>
      </c>
      <c r="L10" s="533"/>
      <c r="M10" s="534"/>
    </row>
    <row r="11" spans="1:13" ht="13.35" customHeight="1" x14ac:dyDescent="0.25">
      <c r="A11" s="553" t="s">
        <v>124</v>
      </c>
      <c r="B11" s="553"/>
      <c r="C11" s="553"/>
      <c r="D11" s="553"/>
      <c r="E11" s="553"/>
      <c r="F11" s="70" t="s">
        <v>122</v>
      </c>
      <c r="G11" s="7" t="s">
        <v>71</v>
      </c>
      <c r="H11" s="106">
        <v>4.3</v>
      </c>
      <c r="I11" s="123">
        <v>2</v>
      </c>
      <c r="J11" s="131"/>
      <c r="K11" s="557">
        <f t="shared" si="0"/>
        <v>8.6</v>
      </c>
      <c r="L11" s="533"/>
      <c r="M11" s="534"/>
    </row>
    <row r="12" spans="1:13" ht="13.35" customHeight="1" x14ac:dyDescent="0.25">
      <c r="A12" s="553" t="s">
        <v>124</v>
      </c>
      <c r="B12" s="553"/>
      <c r="C12" s="553"/>
      <c r="D12" s="553"/>
      <c r="E12" s="553"/>
      <c r="F12" s="70" t="s">
        <v>122</v>
      </c>
      <c r="G12" s="7" t="s">
        <v>71</v>
      </c>
      <c r="H12" s="106">
        <v>0.7</v>
      </c>
      <c r="I12" s="123">
        <v>0.8</v>
      </c>
      <c r="J12" s="131"/>
      <c r="K12" s="557">
        <f t="shared" si="0"/>
        <v>0.55999999999999994</v>
      </c>
      <c r="L12" s="533"/>
      <c r="M12" s="534"/>
    </row>
    <row r="13" spans="1:13" ht="13.35" customHeight="1" x14ac:dyDescent="0.25">
      <c r="A13" s="553" t="s">
        <v>124</v>
      </c>
      <c r="B13" s="553"/>
      <c r="C13" s="553"/>
      <c r="D13" s="553"/>
      <c r="E13" s="553"/>
      <c r="F13" s="70" t="s">
        <v>130</v>
      </c>
      <c r="G13" s="7" t="s">
        <v>71</v>
      </c>
      <c r="H13" s="106">
        <v>0.8</v>
      </c>
      <c r="I13" s="123">
        <v>0.8</v>
      </c>
      <c r="J13" s="131"/>
      <c r="K13" s="557">
        <f t="shared" si="0"/>
        <v>0.64000000000000012</v>
      </c>
      <c r="L13" s="533"/>
      <c r="M13" s="534"/>
    </row>
    <row r="14" spans="1:13" ht="13.35" customHeight="1" x14ac:dyDescent="0.25">
      <c r="A14" s="553" t="s">
        <v>124</v>
      </c>
      <c r="B14" s="553"/>
      <c r="C14" s="553"/>
      <c r="D14" s="553"/>
      <c r="E14" s="553"/>
      <c r="F14" s="70" t="s">
        <v>122</v>
      </c>
      <c r="G14" s="7" t="s">
        <v>72</v>
      </c>
      <c r="H14" s="131">
        <v>21.1</v>
      </c>
      <c r="I14" s="123">
        <v>1.8</v>
      </c>
      <c r="J14" s="131"/>
      <c r="K14" s="557">
        <f t="shared" si="0"/>
        <v>37.980000000000004</v>
      </c>
      <c r="L14" s="533"/>
      <c r="M14" s="534"/>
    </row>
    <row r="15" spans="1:13" ht="13.35" customHeight="1" x14ac:dyDescent="0.25">
      <c r="A15" s="553" t="s">
        <v>171</v>
      </c>
      <c r="B15" s="553"/>
      <c r="C15" s="553"/>
      <c r="D15" s="553"/>
      <c r="E15" s="553"/>
      <c r="F15" s="70" t="s">
        <v>130</v>
      </c>
      <c r="G15" s="104" t="s">
        <v>72</v>
      </c>
      <c r="H15" s="106">
        <v>0.43</v>
      </c>
      <c r="I15" s="123">
        <v>7.5</v>
      </c>
      <c r="J15" s="131"/>
      <c r="K15" s="557">
        <f t="shared" si="0"/>
        <v>3.2250000000000001</v>
      </c>
      <c r="L15" s="533"/>
      <c r="M15" s="534"/>
    </row>
    <row r="16" spans="1:13" ht="13.35" customHeight="1" x14ac:dyDescent="0.25">
      <c r="A16" s="553" t="s">
        <v>171</v>
      </c>
      <c r="B16" s="553"/>
      <c r="C16" s="553"/>
      <c r="D16" s="553"/>
      <c r="E16" s="553"/>
      <c r="F16" s="70" t="s">
        <v>122</v>
      </c>
      <c r="G16" s="104" t="s">
        <v>72</v>
      </c>
      <c r="H16" s="106">
        <v>1.2</v>
      </c>
      <c r="I16" s="148">
        <v>0.6</v>
      </c>
      <c r="J16" s="139"/>
      <c r="K16" s="557">
        <f t="shared" si="0"/>
        <v>0.72</v>
      </c>
      <c r="L16" s="533"/>
      <c r="M16" s="534"/>
    </row>
    <row r="17" spans="1:13" ht="13.35" customHeight="1" x14ac:dyDescent="0.25">
      <c r="A17" s="553" t="s">
        <v>157</v>
      </c>
      <c r="B17" s="553"/>
      <c r="C17" s="553"/>
      <c r="D17" s="553"/>
      <c r="E17" s="553"/>
      <c r="F17" s="70" t="s">
        <v>130</v>
      </c>
      <c r="G17" s="108" t="s">
        <v>94</v>
      </c>
      <c r="H17" s="106">
        <v>25</v>
      </c>
      <c r="I17" s="148">
        <v>7.5</v>
      </c>
      <c r="J17" s="131"/>
      <c r="K17" s="557">
        <f t="shared" si="0"/>
        <v>187.5</v>
      </c>
      <c r="L17" s="533"/>
      <c r="M17" s="534"/>
    </row>
    <row r="18" spans="1:13" ht="13.35" customHeight="1" x14ac:dyDescent="0.25">
      <c r="A18" s="494" t="s">
        <v>97</v>
      </c>
      <c r="B18" s="494"/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</row>
    <row r="19" spans="1:13" ht="24.75" customHeight="1" x14ac:dyDescent="0.25">
      <c r="A19" s="502" t="s">
        <v>8</v>
      </c>
      <c r="B19" s="502"/>
      <c r="C19" s="502"/>
      <c r="D19" s="502"/>
      <c r="E19" s="502"/>
      <c r="F19" s="10" t="s">
        <v>24</v>
      </c>
      <c r="G19" s="11" t="s">
        <v>9</v>
      </c>
      <c r="H19" s="128" t="s">
        <v>20</v>
      </c>
      <c r="I19" s="12" t="s">
        <v>10</v>
      </c>
      <c r="J19" s="128" t="s">
        <v>11</v>
      </c>
      <c r="K19" s="509" t="s">
        <v>101</v>
      </c>
      <c r="L19" s="509"/>
      <c r="M19" s="10" t="s">
        <v>77</v>
      </c>
    </row>
    <row r="20" spans="1:13" ht="13.35" customHeight="1" x14ac:dyDescent="0.25">
      <c r="A20" s="586" t="s">
        <v>327</v>
      </c>
      <c r="B20" s="587"/>
      <c r="C20" s="587"/>
      <c r="D20" s="587"/>
      <c r="E20" s="588"/>
      <c r="F20" s="70" t="s">
        <v>122</v>
      </c>
      <c r="G20" s="123" t="s">
        <v>72</v>
      </c>
      <c r="H20" s="123">
        <f>K10+K14</f>
        <v>40.14</v>
      </c>
      <c r="I20" s="130">
        <f>H20*100/$K$5</f>
        <v>12.643515237420271</v>
      </c>
      <c r="J20" s="123">
        <v>3</v>
      </c>
      <c r="K20" s="524">
        <f>SUM(J20:J24)</f>
        <v>43</v>
      </c>
      <c r="L20" s="524"/>
      <c r="M20" s="523">
        <v>4</v>
      </c>
    </row>
    <row r="21" spans="1:13" ht="13.35" customHeight="1" x14ac:dyDescent="0.25">
      <c r="A21" s="586" t="s">
        <v>327</v>
      </c>
      <c r="B21" s="587"/>
      <c r="C21" s="587"/>
      <c r="D21" s="587"/>
      <c r="E21" s="588"/>
      <c r="F21" s="70" t="s">
        <v>130</v>
      </c>
      <c r="G21" s="148" t="s">
        <v>71</v>
      </c>
      <c r="H21" s="148">
        <f>K11+K12+K13</f>
        <v>9.8000000000000007</v>
      </c>
      <c r="I21" s="140">
        <f>H21*100/$K$5</f>
        <v>3.0868572328529811</v>
      </c>
      <c r="J21" s="148">
        <v>18</v>
      </c>
      <c r="K21" s="524"/>
      <c r="L21" s="524"/>
      <c r="M21" s="523"/>
    </row>
    <row r="22" spans="1:13" ht="13.35" customHeight="1" x14ac:dyDescent="0.25">
      <c r="A22" s="553" t="s">
        <v>320</v>
      </c>
      <c r="B22" s="553"/>
      <c r="C22" s="553"/>
      <c r="D22" s="553"/>
      <c r="E22" s="553"/>
      <c r="F22" s="70" t="s">
        <v>122</v>
      </c>
      <c r="G22" s="148" t="s">
        <v>72</v>
      </c>
      <c r="H22" s="148">
        <f>K15+K16</f>
        <v>3.9450000000000003</v>
      </c>
      <c r="I22" s="140">
        <f>H22*100/$K$5</f>
        <v>1.2426175289392867</v>
      </c>
      <c r="J22" s="148">
        <v>9</v>
      </c>
      <c r="K22" s="524"/>
      <c r="L22" s="524"/>
      <c r="M22" s="523"/>
    </row>
    <row r="23" spans="1:13" ht="13.35" customHeight="1" x14ac:dyDescent="0.25">
      <c r="A23" s="586" t="s">
        <v>314</v>
      </c>
      <c r="B23" s="587"/>
      <c r="C23" s="587"/>
      <c r="D23" s="587"/>
      <c r="E23" s="588"/>
      <c r="F23" s="70" t="s">
        <v>130</v>
      </c>
      <c r="G23" s="123" t="s">
        <v>94</v>
      </c>
      <c r="H23" s="123">
        <f>SUM(K17)</f>
        <v>187.5</v>
      </c>
      <c r="I23" s="130">
        <f>H23*100/$K$5</f>
        <v>59.059768485707544</v>
      </c>
      <c r="J23" s="123">
        <v>13</v>
      </c>
      <c r="K23" s="524"/>
      <c r="L23" s="524"/>
      <c r="M23" s="523"/>
    </row>
    <row r="24" spans="1:13" ht="13.35" customHeight="1" x14ac:dyDescent="0.25">
      <c r="A24" s="488"/>
      <c r="B24" s="488"/>
      <c r="C24" s="488"/>
      <c r="D24" s="488"/>
      <c r="E24" s="488"/>
      <c r="F24" s="123"/>
      <c r="G24" s="123"/>
      <c r="H24" s="123"/>
      <c r="I24" s="130"/>
      <c r="J24" s="123"/>
      <c r="K24" s="50" t="s">
        <v>71</v>
      </c>
      <c r="L24" s="492">
        <f>1+(9/98)*(100-MAX(J20:J23))</f>
        <v>8.5306122448979593</v>
      </c>
      <c r="M24" s="492"/>
    </row>
    <row r="25" spans="1:13" ht="14.45" customHeight="1" x14ac:dyDescent="0.25">
      <c r="A25" s="494" t="s">
        <v>12</v>
      </c>
      <c r="B25" s="494"/>
      <c r="C25" s="494"/>
      <c r="D25" s="494"/>
      <c r="E25" s="494"/>
      <c r="F25" s="494"/>
      <c r="G25" s="494"/>
      <c r="H25" s="494"/>
      <c r="I25" s="494"/>
      <c r="J25" s="494"/>
      <c r="K25" s="494"/>
      <c r="L25" s="494"/>
      <c r="M25" s="494"/>
    </row>
    <row r="26" spans="1:13" ht="13.9" customHeight="1" x14ac:dyDescent="0.25">
      <c r="A26" s="495" t="s">
        <v>75</v>
      </c>
      <c r="B26" s="495"/>
      <c r="C26" s="495"/>
      <c r="D26" s="495"/>
      <c r="E26" s="495"/>
      <c r="F26" s="495"/>
      <c r="G26" s="495"/>
      <c r="H26" s="495"/>
      <c r="I26" s="495"/>
      <c r="J26" s="58" t="s">
        <v>102</v>
      </c>
      <c r="K26" s="124" t="s">
        <v>13</v>
      </c>
      <c r="L26" s="494" t="s">
        <v>15</v>
      </c>
      <c r="M26" s="494"/>
    </row>
    <row r="27" spans="1:13" ht="13.9" customHeight="1" x14ac:dyDescent="0.25">
      <c r="A27" s="125">
        <v>18</v>
      </c>
      <c r="B27" s="125">
        <v>13</v>
      </c>
      <c r="C27" s="125">
        <v>9</v>
      </c>
      <c r="D27" s="125">
        <v>3</v>
      </c>
      <c r="E27" s="125"/>
      <c r="F27" s="125"/>
      <c r="G27" s="7"/>
      <c r="H27" s="125"/>
      <c r="I27" s="7"/>
      <c r="J27" s="8">
        <f>SUM(A27:H27)</f>
        <v>43</v>
      </c>
      <c r="K27" s="124">
        <f>M20</f>
        <v>4</v>
      </c>
      <c r="L27" s="494">
        <v>22</v>
      </c>
      <c r="M27" s="494"/>
    </row>
    <row r="28" spans="1:13" ht="13.9" customHeight="1" x14ac:dyDescent="0.25">
      <c r="A28" s="125">
        <f t="shared" ref="A28:C30" si="1">B27</f>
        <v>13</v>
      </c>
      <c r="B28" s="125">
        <f t="shared" si="1"/>
        <v>9</v>
      </c>
      <c r="C28" s="125">
        <f t="shared" si="1"/>
        <v>3</v>
      </c>
      <c r="D28" s="125">
        <v>2</v>
      </c>
      <c r="E28" s="125"/>
      <c r="F28" s="125"/>
      <c r="G28" s="125"/>
      <c r="H28" s="125"/>
      <c r="I28" s="7"/>
      <c r="J28" s="8">
        <f>SUM(A28:H28)</f>
        <v>27</v>
      </c>
      <c r="K28" s="124">
        <f>K27-1</f>
        <v>3</v>
      </c>
      <c r="L28" s="494">
        <v>15</v>
      </c>
      <c r="M28" s="494"/>
    </row>
    <row r="29" spans="1:13" ht="13.9" customHeight="1" x14ac:dyDescent="0.25">
      <c r="A29" s="125">
        <f t="shared" si="1"/>
        <v>9</v>
      </c>
      <c r="B29" s="125">
        <f t="shared" si="1"/>
        <v>3</v>
      </c>
      <c r="C29" s="125">
        <f t="shared" si="1"/>
        <v>2</v>
      </c>
      <c r="D29" s="125">
        <v>2</v>
      </c>
      <c r="E29" s="125"/>
      <c r="F29" s="125"/>
      <c r="G29" s="125"/>
      <c r="H29" s="125"/>
      <c r="I29" s="7"/>
      <c r="J29" s="8">
        <f>SUM(A29:H29)</f>
        <v>16</v>
      </c>
      <c r="K29" s="124">
        <f>K28-1</f>
        <v>2</v>
      </c>
      <c r="L29" s="494">
        <v>11</v>
      </c>
      <c r="M29" s="494"/>
    </row>
    <row r="30" spans="1:13" ht="13.9" customHeight="1" x14ac:dyDescent="0.25">
      <c r="A30" s="125">
        <f t="shared" si="1"/>
        <v>3</v>
      </c>
      <c r="B30" s="125">
        <f t="shared" si="1"/>
        <v>2</v>
      </c>
      <c r="C30" s="125">
        <f t="shared" si="1"/>
        <v>2</v>
      </c>
      <c r="D30" s="125">
        <v>2</v>
      </c>
      <c r="E30" s="125"/>
      <c r="F30" s="125"/>
      <c r="G30" s="125"/>
      <c r="H30" s="125"/>
      <c r="I30" s="7"/>
      <c r="J30" s="8">
        <f>SUM(A30:H30)</f>
        <v>9</v>
      </c>
      <c r="K30" s="124">
        <f>K29-1</f>
        <v>1</v>
      </c>
      <c r="L30" s="494">
        <v>9</v>
      </c>
      <c r="M30" s="494"/>
    </row>
    <row r="31" spans="1:13" ht="13.15" customHeight="1" thickBot="1" x14ac:dyDescent="0.3">
      <c r="A31" s="580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2"/>
    </row>
    <row r="32" spans="1:13" ht="13.1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545" t="s">
        <v>103</v>
      </c>
      <c r="K32" s="546"/>
      <c r="L32" s="546">
        <f>MAX(L27:M30)</f>
        <v>22</v>
      </c>
      <c r="M32" s="547"/>
    </row>
    <row r="33" spans="1:13" ht="14.4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538" t="s">
        <v>104</v>
      </c>
      <c r="K33" s="494"/>
      <c r="L33" s="494">
        <f>100-L32</f>
        <v>78</v>
      </c>
      <c r="M33" s="539"/>
    </row>
    <row r="34" spans="1:13" ht="14.45" customHeight="1" x14ac:dyDescent="0.25">
      <c r="A34" s="35"/>
      <c r="B34" s="24"/>
      <c r="C34" s="24"/>
      <c r="D34" s="25"/>
      <c r="E34" s="25"/>
      <c r="F34" s="25"/>
      <c r="G34" s="25"/>
      <c r="H34" s="25"/>
      <c r="I34" s="25"/>
      <c r="J34" s="572" t="s">
        <v>105</v>
      </c>
      <c r="K34" s="551"/>
      <c r="L34" s="551"/>
      <c r="M34" s="573"/>
    </row>
    <row r="35" spans="1:13" ht="14.25" customHeight="1" thickBot="1" x14ac:dyDescent="0.3">
      <c r="A35" s="35"/>
      <c r="B35" s="24"/>
      <c r="C35" s="24"/>
      <c r="D35" s="30" t="s">
        <v>0</v>
      </c>
      <c r="E35" s="30"/>
      <c r="F35" s="30"/>
      <c r="G35" s="30"/>
      <c r="H35" s="30"/>
      <c r="I35" s="31"/>
      <c r="J35" s="574" t="s">
        <v>182</v>
      </c>
      <c r="K35" s="575"/>
      <c r="L35" s="575"/>
      <c r="M35" s="576"/>
    </row>
    <row r="36" spans="1:13" ht="14.25" customHeight="1" thickBot="1" x14ac:dyDescent="0.3">
      <c r="A36" s="260"/>
      <c r="B36" s="260"/>
      <c r="C36" s="260"/>
      <c r="D36" s="260"/>
      <c r="E36" s="260"/>
      <c r="F36" s="260"/>
      <c r="G36" s="260"/>
      <c r="H36" s="260"/>
      <c r="I36" s="260"/>
      <c r="J36" s="629"/>
      <c r="K36" s="529"/>
      <c r="L36" s="529"/>
      <c r="M36" s="529"/>
    </row>
    <row r="37" spans="1:13" ht="14.25" customHeight="1" x14ac:dyDescent="0.25">
      <c r="A37" s="260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</row>
    <row r="38" spans="1:13" ht="14.25" customHeight="1" x14ac:dyDescent="0.25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</row>
    <row r="39" spans="1:13" ht="14.25" customHeight="1" x14ac:dyDescent="0.25">
      <c r="A39" s="260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</row>
    <row r="40" spans="1:13" ht="14.25" customHeight="1" x14ac:dyDescent="0.25">
      <c r="A40" s="260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</row>
    <row r="41" spans="1:13" ht="14.25" customHeight="1" x14ac:dyDescent="0.25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</row>
    <row r="42" spans="1:13" ht="14.25" customHeight="1" x14ac:dyDescent="0.25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</row>
    <row r="43" spans="1:13" ht="14.25" customHeight="1" x14ac:dyDescent="0.25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</row>
    <row r="44" spans="1:13" ht="14.25" customHeight="1" x14ac:dyDescent="0.25">
      <c r="A44" s="260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5" spans="1:13" x14ac:dyDescent="0.25">
      <c r="A45" s="260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</row>
    <row r="46" spans="1:13" ht="21.75" customHeight="1" x14ac:dyDescent="0.25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</row>
  </sheetData>
  <mergeCells count="56">
    <mergeCell ref="J36:M36"/>
    <mergeCell ref="A9:E9"/>
    <mergeCell ref="K9:M9"/>
    <mergeCell ref="A10:E10"/>
    <mergeCell ref="A8:M8"/>
    <mergeCell ref="K10:M10"/>
    <mergeCell ref="A11:E11"/>
    <mergeCell ref="K11:M11"/>
    <mergeCell ref="A12:E12"/>
    <mergeCell ref="K12:M12"/>
    <mergeCell ref="A13:E13"/>
    <mergeCell ref="K13:M13"/>
    <mergeCell ref="A16:E16"/>
    <mergeCell ref="K16:M16"/>
    <mergeCell ref="A17:E17"/>
    <mergeCell ref="A14:E14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K14:M14"/>
    <mergeCell ref="A15:E15"/>
    <mergeCell ref="K15:M15"/>
    <mergeCell ref="K17:M17"/>
    <mergeCell ref="A24:E24"/>
    <mergeCell ref="L24:M24"/>
    <mergeCell ref="A18:M18"/>
    <mergeCell ref="A19:E19"/>
    <mergeCell ref="K19:L19"/>
    <mergeCell ref="A22:E22"/>
    <mergeCell ref="K20:L23"/>
    <mergeCell ref="M20:M23"/>
    <mergeCell ref="A20:E20"/>
    <mergeCell ref="A21:E21"/>
    <mergeCell ref="A23:E23"/>
    <mergeCell ref="J35:M35"/>
    <mergeCell ref="J32:K32"/>
    <mergeCell ref="L32:M32"/>
    <mergeCell ref="J33:K33"/>
    <mergeCell ref="L33:M33"/>
    <mergeCell ref="J34:M34"/>
    <mergeCell ref="A31:M31"/>
    <mergeCell ref="A25:M25"/>
    <mergeCell ref="L29:M29"/>
    <mergeCell ref="L30:M30"/>
    <mergeCell ref="A26:I26"/>
    <mergeCell ref="L26:M26"/>
    <mergeCell ref="L27:M27"/>
    <mergeCell ref="L28:M28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opLeftCell="A44" zoomScaleNormal="100" workbookViewId="0">
      <selection activeCell="O47" sqref="O47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8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8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8" ht="13.5" customHeight="1" x14ac:dyDescent="0.25">
      <c r="A3" s="531"/>
      <c r="B3" s="531"/>
      <c r="C3" s="531"/>
      <c r="D3" s="532"/>
      <c r="E3" s="127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8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8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126" t="s">
        <v>86</v>
      </c>
      <c r="H5" s="537" t="s">
        <v>5</v>
      </c>
      <c r="I5" s="537"/>
      <c r="J5" s="126" t="s">
        <v>87</v>
      </c>
      <c r="K5" s="525">
        <f>7.5*42.33</f>
        <v>317.47499999999997</v>
      </c>
      <c r="L5" s="526"/>
      <c r="M5" s="9" t="s">
        <v>73</v>
      </c>
    </row>
    <row r="6" spans="1:18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8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8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8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8" ht="12.75" customHeight="1" x14ac:dyDescent="0.25">
      <c r="A10" s="633" t="s">
        <v>124</v>
      </c>
      <c r="B10" s="634"/>
      <c r="C10" s="634"/>
      <c r="D10" s="634"/>
      <c r="E10" s="635"/>
      <c r="F10" s="70" t="s">
        <v>122</v>
      </c>
      <c r="G10" s="104" t="s">
        <v>71</v>
      </c>
      <c r="H10" s="106">
        <v>2.2999999999999998</v>
      </c>
      <c r="I10" s="123">
        <v>1.2</v>
      </c>
      <c r="J10" s="131"/>
      <c r="K10" s="557">
        <f>H10*I10</f>
        <v>2.76</v>
      </c>
      <c r="L10" s="533"/>
      <c r="M10" s="534"/>
    </row>
    <row r="11" spans="1:18" ht="13.35" customHeight="1" x14ac:dyDescent="0.25">
      <c r="A11" s="633" t="s">
        <v>124</v>
      </c>
      <c r="B11" s="634"/>
      <c r="C11" s="634"/>
      <c r="D11" s="634"/>
      <c r="E11" s="635"/>
      <c r="F11" s="70" t="s">
        <v>122</v>
      </c>
      <c r="G11" s="104" t="s">
        <v>71</v>
      </c>
      <c r="H11" s="131">
        <v>1</v>
      </c>
      <c r="I11" s="129">
        <v>1</v>
      </c>
      <c r="J11" s="131"/>
      <c r="K11" s="557">
        <f t="shared" ref="K11:K16" si="0">H11*I11</f>
        <v>1</v>
      </c>
      <c r="L11" s="533"/>
      <c r="M11" s="534"/>
      <c r="P11" s="109" t="s">
        <v>160</v>
      </c>
      <c r="Q11" s="109"/>
      <c r="R11" s="109"/>
    </row>
    <row r="12" spans="1:18" ht="13.35" customHeight="1" x14ac:dyDescent="0.25">
      <c r="A12" s="553" t="s">
        <v>124</v>
      </c>
      <c r="B12" s="553"/>
      <c r="C12" s="553"/>
      <c r="D12" s="553"/>
      <c r="E12" s="553"/>
      <c r="F12" s="70" t="s">
        <v>122</v>
      </c>
      <c r="G12" s="104" t="s">
        <v>71</v>
      </c>
      <c r="H12" s="131">
        <v>1</v>
      </c>
      <c r="I12" s="123">
        <v>0.8</v>
      </c>
      <c r="J12" s="131"/>
      <c r="K12" s="557">
        <f t="shared" si="0"/>
        <v>0.8</v>
      </c>
      <c r="L12" s="533"/>
      <c r="M12" s="534"/>
      <c r="P12" s="109" t="s">
        <v>159</v>
      </c>
      <c r="Q12" s="109"/>
      <c r="R12" s="109">
        <v>7.3</v>
      </c>
    </row>
    <row r="13" spans="1:18" ht="13.35" customHeight="1" x14ac:dyDescent="0.25">
      <c r="A13" s="553" t="s">
        <v>163</v>
      </c>
      <c r="B13" s="553"/>
      <c r="C13" s="553"/>
      <c r="D13" s="553"/>
      <c r="E13" s="553"/>
      <c r="F13" s="59" t="s">
        <v>122</v>
      </c>
      <c r="G13" s="104" t="s">
        <v>71</v>
      </c>
      <c r="H13" s="131">
        <v>30.5</v>
      </c>
      <c r="I13" s="155">
        <v>0.3</v>
      </c>
      <c r="J13" s="131"/>
      <c r="K13" s="557">
        <f t="shared" si="0"/>
        <v>9.15</v>
      </c>
      <c r="L13" s="533"/>
      <c r="M13" s="534"/>
    </row>
    <row r="14" spans="1:18" ht="13.35" customHeight="1" x14ac:dyDescent="0.25">
      <c r="A14" s="553" t="s">
        <v>132</v>
      </c>
      <c r="B14" s="553"/>
      <c r="C14" s="553"/>
      <c r="D14" s="553"/>
      <c r="E14" s="553"/>
      <c r="F14" s="70" t="s">
        <v>122</v>
      </c>
      <c r="G14" s="104" t="s">
        <v>71</v>
      </c>
      <c r="H14" s="131">
        <v>30.5</v>
      </c>
      <c r="I14" s="155">
        <v>0.3</v>
      </c>
      <c r="J14" s="131"/>
      <c r="K14" s="557">
        <f t="shared" si="0"/>
        <v>9.15</v>
      </c>
      <c r="L14" s="533"/>
      <c r="M14" s="534"/>
    </row>
    <row r="15" spans="1:18" ht="13.35" customHeight="1" x14ac:dyDescent="0.25">
      <c r="A15" s="553" t="s">
        <v>125</v>
      </c>
      <c r="B15" s="553"/>
      <c r="C15" s="553"/>
      <c r="D15" s="553"/>
      <c r="E15" s="553"/>
      <c r="F15" s="70" t="s">
        <v>71</v>
      </c>
      <c r="G15" s="104" t="s">
        <v>71</v>
      </c>
      <c r="H15" s="106">
        <v>7</v>
      </c>
      <c r="I15" s="155">
        <v>0.3</v>
      </c>
      <c r="J15" s="131"/>
      <c r="K15" s="557">
        <f t="shared" si="0"/>
        <v>2.1</v>
      </c>
      <c r="L15" s="533"/>
      <c r="M15" s="534"/>
    </row>
    <row r="16" spans="1:18" ht="13.35" customHeight="1" x14ac:dyDescent="0.25">
      <c r="A16" s="553" t="s">
        <v>121</v>
      </c>
      <c r="B16" s="553"/>
      <c r="C16" s="553"/>
      <c r="D16" s="553"/>
      <c r="E16" s="553"/>
      <c r="F16" s="59" t="s">
        <v>122</v>
      </c>
      <c r="G16" s="104" t="s">
        <v>71</v>
      </c>
      <c r="H16" s="106">
        <v>2</v>
      </c>
      <c r="I16" s="123">
        <v>1</v>
      </c>
      <c r="J16" s="131"/>
      <c r="K16" s="557">
        <f t="shared" si="0"/>
        <v>2</v>
      </c>
      <c r="L16" s="533"/>
      <c r="M16" s="534"/>
    </row>
    <row r="17" spans="1:13" ht="13.35" customHeight="1" x14ac:dyDescent="0.25">
      <c r="A17" s="630" t="s">
        <v>158</v>
      </c>
      <c r="B17" s="631"/>
      <c r="C17" s="631"/>
      <c r="D17" s="631"/>
      <c r="E17" s="632"/>
      <c r="F17" s="70" t="s">
        <v>122</v>
      </c>
      <c r="G17" s="104" t="s">
        <v>71</v>
      </c>
      <c r="H17" s="106">
        <v>2.2999999999999998</v>
      </c>
      <c r="I17" s="123">
        <v>7.3</v>
      </c>
      <c r="J17" s="7"/>
      <c r="K17" s="557">
        <f>H17*I17</f>
        <v>16.79</v>
      </c>
      <c r="L17" s="533"/>
      <c r="M17" s="534"/>
    </row>
    <row r="18" spans="1:13" ht="13.35" customHeight="1" x14ac:dyDescent="0.25">
      <c r="A18" s="553"/>
      <c r="B18" s="553"/>
      <c r="C18" s="553"/>
      <c r="D18" s="553"/>
      <c r="E18" s="553"/>
      <c r="F18" s="7"/>
      <c r="G18" s="7"/>
      <c r="H18" s="7"/>
      <c r="I18" s="7"/>
      <c r="J18" s="7"/>
      <c r="K18" s="493"/>
      <c r="L18" s="493"/>
      <c r="M18" s="493"/>
    </row>
    <row r="19" spans="1:13" ht="13.35" customHeight="1" x14ac:dyDescent="0.25">
      <c r="A19" s="553"/>
      <c r="B19" s="553"/>
      <c r="C19" s="553"/>
      <c r="D19" s="553"/>
      <c r="E19" s="553"/>
      <c r="F19" s="7"/>
      <c r="G19" s="7"/>
      <c r="H19" s="7"/>
      <c r="I19" s="7"/>
      <c r="J19" s="7"/>
      <c r="K19" s="493"/>
      <c r="L19" s="493"/>
      <c r="M19" s="493"/>
    </row>
    <row r="20" spans="1:13" ht="13.35" customHeight="1" x14ac:dyDescent="0.25">
      <c r="A20" s="553"/>
      <c r="B20" s="553"/>
      <c r="C20" s="553"/>
      <c r="D20" s="553"/>
      <c r="E20" s="553"/>
      <c r="F20" s="123"/>
      <c r="G20" s="123"/>
      <c r="H20" s="123"/>
      <c r="I20" s="123"/>
      <c r="J20" s="123"/>
      <c r="K20" s="493"/>
      <c r="L20" s="493"/>
      <c r="M20" s="493"/>
    </row>
    <row r="21" spans="1:13" ht="13.35" customHeight="1" x14ac:dyDescent="0.25">
      <c r="A21" s="553"/>
      <c r="B21" s="553"/>
      <c r="C21" s="553"/>
      <c r="D21" s="553"/>
      <c r="E21" s="553"/>
      <c r="F21" s="123"/>
      <c r="G21" s="123"/>
      <c r="H21" s="123"/>
      <c r="I21" s="123"/>
      <c r="J21" s="123"/>
      <c r="K21" s="493"/>
      <c r="L21" s="493"/>
      <c r="M21" s="493"/>
    </row>
    <row r="22" spans="1:13" ht="13.35" customHeight="1" x14ac:dyDescent="0.25">
      <c r="A22" s="494" t="s">
        <v>97</v>
      </c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</row>
    <row r="23" spans="1:13" ht="24.75" customHeight="1" x14ac:dyDescent="0.25">
      <c r="A23" s="502" t="s">
        <v>8</v>
      </c>
      <c r="B23" s="502"/>
      <c r="C23" s="502"/>
      <c r="D23" s="502"/>
      <c r="E23" s="502"/>
      <c r="F23" s="10" t="s">
        <v>24</v>
      </c>
      <c r="G23" s="11" t="s">
        <v>9</v>
      </c>
      <c r="H23" s="128" t="s">
        <v>20</v>
      </c>
      <c r="I23" s="12" t="s">
        <v>10</v>
      </c>
      <c r="J23" s="128" t="s">
        <v>11</v>
      </c>
      <c r="K23" s="509" t="s">
        <v>101</v>
      </c>
      <c r="L23" s="509"/>
      <c r="M23" s="10" t="s">
        <v>77</v>
      </c>
    </row>
    <row r="24" spans="1:13" ht="13.35" customHeight="1" x14ac:dyDescent="0.25">
      <c r="A24" s="553" t="s">
        <v>124</v>
      </c>
      <c r="B24" s="553"/>
      <c r="C24" s="553"/>
      <c r="D24" s="553"/>
      <c r="E24" s="553"/>
      <c r="F24" s="70" t="s">
        <v>122</v>
      </c>
      <c r="G24" s="123" t="s">
        <v>71</v>
      </c>
      <c r="H24" s="123">
        <f>SUM(K10:M12)</f>
        <v>4.5599999999999996</v>
      </c>
      <c r="I24" s="130">
        <f t="shared" ref="I24:I29" si="1">H24*100/$K$5</f>
        <v>1.4363335695724073</v>
      </c>
      <c r="J24" s="123">
        <v>11</v>
      </c>
      <c r="K24" s="524">
        <f>SUM(J24:J29)</f>
        <v>95</v>
      </c>
      <c r="L24" s="524"/>
      <c r="M24" s="523">
        <v>5</v>
      </c>
    </row>
    <row r="25" spans="1:13" ht="13.35" customHeight="1" x14ac:dyDescent="0.25">
      <c r="A25" s="553" t="s">
        <v>163</v>
      </c>
      <c r="B25" s="553"/>
      <c r="C25" s="553"/>
      <c r="D25" s="553"/>
      <c r="E25" s="553"/>
      <c r="F25" s="59" t="s">
        <v>122</v>
      </c>
      <c r="G25" s="123" t="s">
        <v>71</v>
      </c>
      <c r="H25" s="123">
        <f>K13</f>
        <v>9.15</v>
      </c>
      <c r="I25" s="130">
        <f t="shared" si="1"/>
        <v>2.882116702102528</v>
      </c>
      <c r="J25" s="123">
        <v>9</v>
      </c>
      <c r="K25" s="524"/>
      <c r="L25" s="524"/>
      <c r="M25" s="523"/>
    </row>
    <row r="26" spans="1:13" ht="13.35" customHeight="1" x14ac:dyDescent="0.25">
      <c r="A26" s="553" t="s">
        <v>233</v>
      </c>
      <c r="B26" s="553"/>
      <c r="C26" s="553"/>
      <c r="D26" s="553"/>
      <c r="E26" s="553"/>
      <c r="F26" s="70" t="s">
        <v>122</v>
      </c>
      <c r="G26" s="123" t="s">
        <v>71</v>
      </c>
      <c r="H26" s="123">
        <f>K14</f>
        <v>9.15</v>
      </c>
      <c r="I26" s="130">
        <f t="shared" si="1"/>
        <v>2.882116702102528</v>
      </c>
      <c r="J26" s="123">
        <v>29</v>
      </c>
      <c r="K26" s="524"/>
      <c r="L26" s="524"/>
      <c r="M26" s="523"/>
    </row>
    <row r="27" spans="1:13" ht="13.35" customHeight="1" x14ac:dyDescent="0.25">
      <c r="A27" s="553" t="s">
        <v>125</v>
      </c>
      <c r="B27" s="553"/>
      <c r="C27" s="553"/>
      <c r="D27" s="553"/>
      <c r="E27" s="553"/>
      <c r="F27" s="70" t="s">
        <v>71</v>
      </c>
      <c r="G27" s="123" t="s">
        <v>71</v>
      </c>
      <c r="H27" s="123">
        <f>K15</f>
        <v>2.1</v>
      </c>
      <c r="I27" s="130">
        <f t="shared" si="1"/>
        <v>0.66146940703992452</v>
      </c>
      <c r="J27" s="123">
        <v>1</v>
      </c>
      <c r="K27" s="524"/>
      <c r="L27" s="524"/>
      <c r="M27" s="523"/>
    </row>
    <row r="28" spans="1:13" ht="13.35" customHeight="1" x14ac:dyDescent="0.25">
      <c r="A28" s="553" t="s">
        <v>232</v>
      </c>
      <c r="B28" s="553"/>
      <c r="C28" s="553"/>
      <c r="D28" s="553"/>
      <c r="E28" s="553"/>
      <c r="F28" s="59" t="s">
        <v>122</v>
      </c>
      <c r="G28" s="123" t="s">
        <v>71</v>
      </c>
      <c r="H28" s="123">
        <f>K16</f>
        <v>2</v>
      </c>
      <c r="I28" s="130">
        <f t="shared" si="1"/>
        <v>0.62997086384754708</v>
      </c>
      <c r="J28" s="123">
        <v>18</v>
      </c>
      <c r="K28" s="524"/>
      <c r="L28" s="524"/>
      <c r="M28" s="523"/>
    </row>
    <row r="29" spans="1:13" ht="13.35" customHeight="1" x14ac:dyDescent="0.25">
      <c r="A29" s="630" t="s">
        <v>158</v>
      </c>
      <c r="B29" s="631"/>
      <c r="C29" s="631"/>
      <c r="D29" s="631"/>
      <c r="E29" s="632"/>
      <c r="F29" s="70" t="s">
        <v>122</v>
      </c>
      <c r="G29" s="123" t="s">
        <v>71</v>
      </c>
      <c r="H29" s="123">
        <f>K17</f>
        <v>16.79</v>
      </c>
      <c r="I29" s="130">
        <f t="shared" si="1"/>
        <v>5.2886054020001581</v>
      </c>
      <c r="J29" s="123">
        <v>27</v>
      </c>
      <c r="K29" s="50" t="s">
        <v>71</v>
      </c>
      <c r="L29" s="492">
        <f>1+(9/98)*(100-MAX(J24:J29))</f>
        <v>7.5204081632653068</v>
      </c>
      <c r="M29" s="492"/>
    </row>
    <row r="30" spans="1:13" ht="13.35" customHeight="1" x14ac:dyDescent="0.25">
      <c r="A30" s="488"/>
      <c r="B30" s="488"/>
      <c r="C30" s="488"/>
      <c r="D30" s="488"/>
      <c r="E30" s="488"/>
      <c r="F30" s="7"/>
      <c r="G30" s="123"/>
      <c r="H30" s="123"/>
      <c r="I30" s="131"/>
      <c r="J30" s="123"/>
      <c r="K30" s="123"/>
      <c r="L30" s="123"/>
      <c r="M30" s="122"/>
    </row>
    <row r="31" spans="1:13" ht="13.35" customHeight="1" x14ac:dyDescent="0.25">
      <c r="A31" s="488"/>
      <c r="B31" s="488"/>
      <c r="C31" s="488"/>
      <c r="D31" s="488"/>
      <c r="E31" s="488"/>
      <c r="F31" s="7"/>
      <c r="G31" s="123"/>
      <c r="H31" s="123"/>
      <c r="I31" s="123"/>
      <c r="J31" s="123"/>
      <c r="K31" s="123"/>
      <c r="L31" s="123"/>
      <c r="M31" s="122"/>
    </row>
    <row r="32" spans="1:13" ht="13.35" customHeight="1" x14ac:dyDescent="0.25">
      <c r="A32" s="488"/>
      <c r="B32" s="488"/>
      <c r="C32" s="488"/>
      <c r="D32" s="488"/>
      <c r="E32" s="488"/>
      <c r="F32" s="7"/>
      <c r="G32" s="123"/>
      <c r="H32" s="123"/>
      <c r="I32" s="123"/>
      <c r="J32" s="123"/>
      <c r="K32" s="123"/>
      <c r="L32" s="123"/>
      <c r="M32" s="123"/>
    </row>
    <row r="33" spans="1:13" ht="14.45" customHeight="1" x14ac:dyDescent="0.25">
      <c r="A33" s="494" t="s">
        <v>12</v>
      </c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</row>
    <row r="34" spans="1:13" ht="13.9" customHeight="1" x14ac:dyDescent="0.25">
      <c r="A34" s="495" t="s">
        <v>75</v>
      </c>
      <c r="B34" s="495"/>
      <c r="C34" s="495"/>
      <c r="D34" s="495"/>
      <c r="E34" s="495"/>
      <c r="F34" s="495"/>
      <c r="G34" s="495"/>
      <c r="H34" s="495"/>
      <c r="I34" s="495"/>
      <c r="J34" s="58" t="s">
        <v>102</v>
      </c>
      <c r="K34" s="124" t="s">
        <v>13</v>
      </c>
      <c r="L34" s="494" t="s">
        <v>15</v>
      </c>
      <c r="M34" s="494"/>
    </row>
    <row r="35" spans="1:13" ht="13.9" customHeight="1" x14ac:dyDescent="0.25">
      <c r="A35" s="125">
        <v>29</v>
      </c>
      <c r="B35" s="125">
        <v>27</v>
      </c>
      <c r="C35" s="125">
        <v>18</v>
      </c>
      <c r="D35" s="125">
        <v>11</v>
      </c>
      <c r="E35" s="125">
        <v>9</v>
      </c>
      <c r="F35" s="125">
        <v>1</v>
      </c>
      <c r="G35" s="7"/>
      <c r="H35" s="125"/>
      <c r="I35" s="7"/>
      <c r="J35" s="8">
        <f>SUM(A35:H35)</f>
        <v>95</v>
      </c>
      <c r="K35" s="124">
        <f>M24</f>
        <v>5</v>
      </c>
      <c r="L35" s="494">
        <v>50</v>
      </c>
      <c r="M35" s="494"/>
    </row>
    <row r="36" spans="1:13" ht="13.9" customHeight="1" x14ac:dyDescent="0.25">
      <c r="A36" s="125">
        <f>B35</f>
        <v>27</v>
      </c>
      <c r="B36" s="125">
        <f>C35</f>
        <v>18</v>
      </c>
      <c r="C36" s="125">
        <f>D35</f>
        <v>11</v>
      </c>
      <c r="D36" s="125">
        <f>E35</f>
        <v>9</v>
      </c>
      <c r="E36" s="125">
        <v>2</v>
      </c>
      <c r="F36" s="125"/>
      <c r="G36" s="125"/>
      <c r="H36" s="125"/>
      <c r="I36" s="7"/>
      <c r="J36" s="8">
        <f>SUM(A36:H36)</f>
        <v>67</v>
      </c>
      <c r="K36" s="124">
        <f>K35-1</f>
        <v>4</v>
      </c>
      <c r="L36" s="494">
        <v>38</v>
      </c>
      <c r="M36" s="494"/>
    </row>
    <row r="37" spans="1:13" ht="13.9" customHeight="1" x14ac:dyDescent="0.25">
      <c r="A37" s="125">
        <f>B36</f>
        <v>18</v>
      </c>
      <c r="B37" s="125">
        <f t="shared" ref="B37:D39" si="2">C36</f>
        <v>11</v>
      </c>
      <c r="C37" s="125">
        <f t="shared" si="2"/>
        <v>9</v>
      </c>
      <c r="D37" s="125">
        <f t="shared" si="2"/>
        <v>2</v>
      </c>
      <c r="E37" s="125">
        <v>2</v>
      </c>
      <c r="F37" s="125"/>
      <c r="G37" s="125"/>
      <c r="H37" s="125"/>
      <c r="I37" s="7"/>
      <c r="J37" s="8">
        <f>SUM(A37:H37)</f>
        <v>42</v>
      </c>
      <c r="K37" s="124">
        <f>K36-1</f>
        <v>3</v>
      </c>
      <c r="L37" s="494">
        <v>25</v>
      </c>
      <c r="M37" s="494"/>
    </row>
    <row r="38" spans="1:13" ht="13.9" customHeight="1" x14ac:dyDescent="0.25">
      <c r="A38" s="125">
        <f>B37</f>
        <v>11</v>
      </c>
      <c r="B38" s="125">
        <f t="shared" si="2"/>
        <v>9</v>
      </c>
      <c r="C38" s="125">
        <f t="shared" si="2"/>
        <v>2</v>
      </c>
      <c r="D38" s="125">
        <f>E37</f>
        <v>2</v>
      </c>
      <c r="E38" s="125">
        <v>2</v>
      </c>
      <c r="F38" s="125"/>
      <c r="G38" s="125"/>
      <c r="H38" s="125"/>
      <c r="I38" s="7"/>
      <c r="J38" s="8">
        <f>SUM(A38:H38)</f>
        <v>26</v>
      </c>
      <c r="K38" s="124">
        <f>K37-1</f>
        <v>2</v>
      </c>
      <c r="L38" s="494">
        <v>14</v>
      </c>
      <c r="M38" s="494"/>
    </row>
    <row r="39" spans="1:13" ht="13.9" customHeight="1" x14ac:dyDescent="0.25">
      <c r="A39" s="125">
        <f>B38</f>
        <v>9</v>
      </c>
      <c r="B39" s="125">
        <f t="shared" si="2"/>
        <v>2</v>
      </c>
      <c r="C39" s="125">
        <f t="shared" si="2"/>
        <v>2</v>
      </c>
      <c r="D39" s="125">
        <f t="shared" si="2"/>
        <v>2</v>
      </c>
      <c r="E39" s="125">
        <v>2</v>
      </c>
      <c r="F39" s="125"/>
      <c r="G39" s="125"/>
      <c r="H39" s="125"/>
      <c r="I39" s="125"/>
      <c r="J39" s="8">
        <f>SUM(A39:H39)</f>
        <v>17</v>
      </c>
      <c r="K39" s="124">
        <f>K38-1</f>
        <v>1</v>
      </c>
      <c r="L39" s="494">
        <v>17</v>
      </c>
      <c r="M39" s="494"/>
    </row>
    <row r="40" spans="1:13" ht="13.9" customHeight="1" x14ac:dyDescent="0.25">
      <c r="A40" s="125">
        <f>F35</f>
        <v>1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4"/>
      <c r="L40" s="494"/>
      <c r="M40" s="494"/>
    </row>
    <row r="41" spans="1:13" ht="13.15" customHeight="1" x14ac:dyDescent="0.25">
      <c r="A41" s="7"/>
      <c r="B41" s="7"/>
      <c r="C41" s="7"/>
      <c r="D41" s="123"/>
      <c r="E41" s="123"/>
      <c r="F41" s="123"/>
      <c r="G41" s="123"/>
      <c r="H41" s="123"/>
      <c r="I41" s="123"/>
      <c r="J41" s="123"/>
      <c r="K41" s="124"/>
      <c r="L41" s="494"/>
      <c r="M41" s="494"/>
    </row>
    <row r="42" spans="1:13" ht="13.15" customHeight="1" thickBot="1" x14ac:dyDescent="0.3">
      <c r="A42" s="580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2"/>
    </row>
    <row r="43" spans="1:13" ht="13.1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545" t="s">
        <v>103</v>
      </c>
      <c r="K43" s="546"/>
      <c r="L43" s="546">
        <f>MAX(L35:M41)</f>
        <v>50</v>
      </c>
      <c r="M43" s="547"/>
    </row>
    <row r="44" spans="1:13" ht="14.4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538" t="s">
        <v>104</v>
      </c>
      <c r="K44" s="494"/>
      <c r="L44" s="494">
        <f>100-L43</f>
        <v>50</v>
      </c>
      <c r="M44" s="539"/>
    </row>
    <row r="45" spans="1:13" ht="14.45" customHeight="1" x14ac:dyDescent="0.25">
      <c r="A45" s="35"/>
      <c r="B45" s="24"/>
      <c r="C45" s="24"/>
      <c r="D45" s="25"/>
      <c r="E45" s="25"/>
      <c r="F45" s="25"/>
      <c r="G45" s="25"/>
      <c r="H45" s="25"/>
      <c r="I45" s="25"/>
      <c r="J45" s="572" t="s">
        <v>105</v>
      </c>
      <c r="K45" s="551"/>
      <c r="L45" s="551"/>
      <c r="M45" s="573"/>
    </row>
    <row r="46" spans="1:13" ht="14.25" customHeight="1" thickBot="1" x14ac:dyDescent="0.3">
      <c r="A46" s="35"/>
      <c r="B46" s="24"/>
      <c r="C46" s="24"/>
      <c r="D46" s="30" t="s">
        <v>0</v>
      </c>
      <c r="E46" s="30"/>
      <c r="F46" s="30"/>
      <c r="G46" s="30"/>
      <c r="H46" s="30"/>
      <c r="I46" s="31"/>
      <c r="J46" s="574" t="s">
        <v>170</v>
      </c>
      <c r="K46" s="575"/>
      <c r="L46" s="575"/>
      <c r="M46" s="576"/>
    </row>
    <row r="47" spans="1:13" ht="14.25" customHeight="1" thickBot="1" x14ac:dyDescent="0.3">
      <c r="A47" s="36"/>
      <c r="B47" s="27"/>
      <c r="C47" s="27"/>
      <c r="D47" s="27"/>
      <c r="E47" s="27"/>
      <c r="F47" s="27"/>
      <c r="G47" s="27"/>
      <c r="H47" s="27"/>
      <c r="I47" s="27"/>
      <c r="J47" s="563"/>
      <c r="K47" s="564"/>
      <c r="L47" s="564"/>
      <c r="M47" s="565"/>
    </row>
    <row r="48" spans="1:13" ht="14.25" customHeight="1" x14ac:dyDescent="0.25">
      <c r="A48" s="36"/>
      <c r="B48" s="27"/>
      <c r="C48" s="27"/>
      <c r="D48" s="27"/>
      <c r="E48" s="27"/>
      <c r="F48" s="27"/>
    </row>
    <row r="49" spans="1:19" ht="14.25" customHeight="1" x14ac:dyDescent="0.25">
      <c r="A49" s="260"/>
      <c r="B49" s="260"/>
      <c r="C49" s="260"/>
      <c r="D49" s="260"/>
      <c r="E49" s="260"/>
      <c r="F49" s="260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</row>
    <row r="50" spans="1:19" ht="14.25" customHeight="1" x14ac:dyDescent="0.25">
      <c r="A50" s="260"/>
      <c r="B50" s="260"/>
      <c r="C50" s="260"/>
      <c r="D50" s="260"/>
      <c r="E50" s="260"/>
      <c r="F50" s="260"/>
      <c r="G50" s="261"/>
      <c r="H50" s="261"/>
      <c r="I50" s="261"/>
      <c r="J50" s="261"/>
      <c r="K50" s="261"/>
      <c r="L50" s="260"/>
      <c r="M50" s="260"/>
      <c r="N50" s="260"/>
      <c r="O50" s="260"/>
      <c r="P50" s="260"/>
      <c r="Q50" s="260"/>
      <c r="R50" s="260"/>
      <c r="S50" s="261"/>
    </row>
    <row r="51" spans="1:19" ht="14.25" customHeight="1" x14ac:dyDescent="0.25">
      <c r="A51" s="260"/>
      <c r="B51" s="260"/>
      <c r="C51" s="260"/>
      <c r="D51" s="260"/>
      <c r="E51" s="260"/>
      <c r="F51" s="260"/>
      <c r="G51" s="261"/>
      <c r="H51" s="261"/>
      <c r="I51" s="261"/>
      <c r="J51" s="261"/>
      <c r="K51" s="261"/>
      <c r="L51" s="260"/>
      <c r="M51" s="260"/>
      <c r="N51" s="260"/>
      <c r="O51" s="260"/>
      <c r="P51" s="260"/>
      <c r="Q51" s="260"/>
      <c r="R51" s="260"/>
      <c r="S51" s="261"/>
    </row>
    <row r="52" spans="1:19" ht="14.25" customHeight="1" x14ac:dyDescent="0.25">
      <c r="A52" s="260"/>
      <c r="B52" s="260"/>
      <c r="C52" s="260"/>
      <c r="D52" s="260"/>
      <c r="E52" s="260"/>
      <c r="F52" s="260"/>
      <c r="G52" s="261"/>
      <c r="H52" s="261"/>
      <c r="I52" s="261"/>
      <c r="J52" s="261"/>
      <c r="K52" s="261"/>
      <c r="L52" s="260"/>
      <c r="M52" s="260"/>
      <c r="N52" s="260"/>
      <c r="O52" s="260"/>
      <c r="P52" s="260"/>
      <c r="Q52" s="260"/>
      <c r="R52" s="260"/>
      <c r="S52" s="261"/>
    </row>
    <row r="53" spans="1:19" ht="14.25" customHeight="1" x14ac:dyDescent="0.25">
      <c r="A53" s="260"/>
      <c r="B53" s="260"/>
      <c r="C53" s="260"/>
      <c r="D53" s="260"/>
      <c r="E53" s="260"/>
      <c r="F53" s="260"/>
      <c r="G53" s="261"/>
      <c r="H53" s="261"/>
      <c r="I53" s="261"/>
      <c r="J53" s="261"/>
      <c r="K53" s="261"/>
      <c r="L53" s="260"/>
      <c r="M53" s="260"/>
      <c r="N53" s="260"/>
      <c r="O53" s="260"/>
      <c r="P53" s="260"/>
      <c r="Q53" s="260"/>
      <c r="R53" s="260"/>
      <c r="S53" s="261"/>
    </row>
    <row r="54" spans="1:19" ht="14.25" customHeight="1" x14ac:dyDescent="0.25">
      <c r="A54" s="260"/>
      <c r="B54" s="260"/>
      <c r="C54" s="260"/>
      <c r="D54" s="260"/>
      <c r="E54" s="260"/>
      <c r="F54" s="260"/>
      <c r="G54" s="261"/>
      <c r="H54" s="261"/>
      <c r="I54" s="261"/>
      <c r="J54" s="261"/>
      <c r="K54" s="261"/>
      <c r="L54" s="260"/>
      <c r="M54" s="260"/>
      <c r="N54" s="260"/>
      <c r="O54" s="260"/>
      <c r="P54" s="260"/>
      <c r="Q54" s="260"/>
      <c r="R54" s="260"/>
      <c r="S54" s="261"/>
    </row>
    <row r="55" spans="1:19" ht="14.25" customHeight="1" x14ac:dyDescent="0.25">
      <c r="A55" s="260"/>
      <c r="B55" s="260"/>
      <c r="C55" s="260"/>
      <c r="D55" s="260"/>
      <c r="E55" s="260"/>
      <c r="F55" s="260"/>
      <c r="G55" s="261"/>
      <c r="H55" s="261"/>
      <c r="I55" s="261"/>
      <c r="J55" s="261"/>
      <c r="K55" s="261"/>
      <c r="L55" s="260"/>
      <c r="M55" s="260"/>
      <c r="N55" s="260"/>
      <c r="O55" s="260"/>
      <c r="P55" s="260"/>
      <c r="Q55" s="260"/>
      <c r="R55" s="260"/>
      <c r="S55" s="261"/>
    </row>
    <row r="56" spans="1:19" x14ac:dyDescent="0.25">
      <c r="A56" s="260"/>
      <c r="B56" s="260"/>
      <c r="C56" s="260"/>
      <c r="D56" s="260"/>
      <c r="E56" s="260"/>
      <c r="F56" s="260"/>
      <c r="G56" s="261"/>
      <c r="H56" s="261"/>
      <c r="I56" s="261"/>
      <c r="J56" s="261"/>
      <c r="K56" s="261"/>
      <c r="L56" s="260"/>
      <c r="M56" s="260"/>
      <c r="N56" s="260"/>
      <c r="O56" s="260"/>
      <c r="P56" s="260"/>
      <c r="Q56" s="260"/>
      <c r="R56" s="260"/>
      <c r="S56" s="261"/>
    </row>
    <row r="57" spans="1:19" ht="21.75" customHeight="1" x14ac:dyDescent="0.25">
      <c r="A57" s="260"/>
      <c r="B57" s="260"/>
      <c r="C57" s="260"/>
      <c r="D57" s="260"/>
      <c r="E57" s="260"/>
      <c r="F57" s="260"/>
      <c r="G57" s="261"/>
      <c r="H57" s="261"/>
      <c r="I57" s="261"/>
      <c r="J57" s="261"/>
      <c r="K57" s="261"/>
      <c r="L57" s="260"/>
      <c r="M57" s="260"/>
      <c r="N57" s="260"/>
      <c r="O57" s="260"/>
      <c r="P57" s="260"/>
      <c r="Q57" s="260"/>
      <c r="R57" s="260"/>
      <c r="S57" s="261"/>
    </row>
    <row r="58" spans="1:19" x14ac:dyDescent="0.25">
      <c r="A58" s="261"/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0"/>
      <c r="M58" s="260"/>
      <c r="N58" s="260"/>
      <c r="O58" s="260"/>
      <c r="P58" s="260"/>
      <c r="Q58" s="260"/>
      <c r="R58" s="260"/>
      <c r="S58" s="261"/>
    </row>
    <row r="59" spans="1:19" x14ac:dyDescent="0.25">
      <c r="L59" s="23"/>
      <c r="M59" s="23"/>
      <c r="N59" s="23"/>
      <c r="O59" s="23"/>
      <c r="P59" s="23"/>
      <c r="Q59" s="23"/>
      <c r="R59" s="23"/>
    </row>
  </sheetData>
  <mergeCells count="71"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0:E10"/>
    <mergeCell ref="K10:M10"/>
    <mergeCell ref="A11:E11"/>
    <mergeCell ref="K11:M11"/>
    <mergeCell ref="A18:E18"/>
    <mergeCell ref="K18:M18"/>
    <mergeCell ref="A12:E12"/>
    <mergeCell ref="K12:M12"/>
    <mergeCell ref="A13:E13"/>
    <mergeCell ref="K13:M13"/>
    <mergeCell ref="A14:E14"/>
    <mergeCell ref="K14:M14"/>
    <mergeCell ref="A15:E15"/>
    <mergeCell ref="K15:M15"/>
    <mergeCell ref="K16:M16"/>
    <mergeCell ref="A17:E17"/>
    <mergeCell ref="K17:M17"/>
    <mergeCell ref="A16:E16"/>
    <mergeCell ref="A19:E19"/>
    <mergeCell ref="K19:M19"/>
    <mergeCell ref="A20:E20"/>
    <mergeCell ref="K20:M20"/>
    <mergeCell ref="A21:E21"/>
    <mergeCell ref="K21:M21"/>
    <mergeCell ref="L41:M41"/>
    <mergeCell ref="A42:M42"/>
    <mergeCell ref="J43:K43"/>
    <mergeCell ref="L43:M43"/>
    <mergeCell ref="A34:I34"/>
    <mergeCell ref="L34:M34"/>
    <mergeCell ref="L35:M35"/>
    <mergeCell ref="L36:M36"/>
    <mergeCell ref="L37:M37"/>
    <mergeCell ref="L38:M38"/>
    <mergeCell ref="L39:M39"/>
    <mergeCell ref="L40:M40"/>
    <mergeCell ref="A33:M33"/>
    <mergeCell ref="A22:M22"/>
    <mergeCell ref="A23:E23"/>
    <mergeCell ref="K23:L23"/>
    <mergeCell ref="K24:L28"/>
    <mergeCell ref="M24:M28"/>
    <mergeCell ref="A29:E29"/>
    <mergeCell ref="L29:M29"/>
    <mergeCell ref="A30:E30"/>
    <mergeCell ref="A31:E31"/>
    <mergeCell ref="A32:E32"/>
    <mergeCell ref="A26:E26"/>
    <mergeCell ref="A27:E27"/>
    <mergeCell ref="A28:E28"/>
    <mergeCell ref="A24:E24"/>
    <mergeCell ref="A25:E25"/>
    <mergeCell ref="J44:K44"/>
    <mergeCell ref="L44:M44"/>
    <mergeCell ref="J45:M45"/>
    <mergeCell ref="J46:M46"/>
    <mergeCell ref="J47:M4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A22" zoomScaleNormal="100" workbookViewId="0">
      <selection activeCell="A20" sqref="A20:E20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8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8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8" ht="13.5" customHeight="1" x14ac:dyDescent="0.25">
      <c r="A3" s="531"/>
      <c r="B3" s="531"/>
      <c r="C3" s="531"/>
      <c r="D3" s="532"/>
      <c r="E3" s="133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8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8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132" t="str">
        <f>datos!G45</f>
        <v>17 + 640</v>
      </c>
      <c r="H5" s="537" t="s">
        <v>5</v>
      </c>
      <c r="I5" s="537"/>
      <c r="J5" s="132" t="str">
        <f>datos!H45</f>
        <v>17 + 683</v>
      </c>
      <c r="K5" s="525">
        <f>7.5*42.33</f>
        <v>317.47499999999997</v>
      </c>
      <c r="L5" s="526"/>
      <c r="M5" s="9" t="s">
        <v>73</v>
      </c>
    </row>
    <row r="6" spans="1:18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8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8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8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8" ht="12.75" customHeight="1" x14ac:dyDescent="0.25">
      <c r="A10" s="553" t="s">
        <v>107</v>
      </c>
      <c r="B10" s="553"/>
      <c r="C10" s="553"/>
      <c r="D10" s="553"/>
      <c r="E10" s="553"/>
      <c r="F10" s="70" t="s">
        <v>122</v>
      </c>
      <c r="G10" s="104" t="s">
        <v>94</v>
      </c>
      <c r="H10" s="106">
        <v>42.2</v>
      </c>
      <c r="I10" s="149">
        <v>7.5</v>
      </c>
      <c r="J10" s="139">
        <v>0.42</v>
      </c>
      <c r="K10" s="557">
        <f>H10*I10</f>
        <v>316.5</v>
      </c>
      <c r="L10" s="533"/>
      <c r="M10" s="534"/>
    </row>
    <row r="11" spans="1:18" ht="13.35" customHeight="1" x14ac:dyDescent="0.25">
      <c r="A11" s="622" t="s">
        <v>158</v>
      </c>
      <c r="B11" s="622"/>
      <c r="C11" s="622"/>
      <c r="D11" s="622"/>
      <c r="E11" s="622"/>
      <c r="F11" s="70" t="s">
        <v>122</v>
      </c>
      <c r="G11" s="104" t="s">
        <v>94</v>
      </c>
      <c r="H11" s="106">
        <v>19.2</v>
      </c>
      <c r="I11" s="136">
        <v>6.2</v>
      </c>
      <c r="J11" s="139"/>
      <c r="K11" s="557">
        <f>H11*I11</f>
        <v>119.03999999999999</v>
      </c>
      <c r="L11" s="533"/>
      <c r="M11" s="534"/>
      <c r="P11" s="101"/>
      <c r="Q11" s="101"/>
      <c r="R11" s="101"/>
    </row>
    <row r="12" spans="1:18" ht="13.35" customHeight="1" x14ac:dyDescent="0.25">
      <c r="A12" s="553" t="s">
        <v>125</v>
      </c>
      <c r="B12" s="553"/>
      <c r="C12" s="553"/>
      <c r="D12" s="553"/>
      <c r="E12" s="553"/>
      <c r="F12" s="70" t="s">
        <v>71</v>
      </c>
      <c r="G12" s="104" t="s">
        <v>94</v>
      </c>
      <c r="H12" s="106">
        <v>40</v>
      </c>
      <c r="I12" s="136">
        <v>0.7</v>
      </c>
      <c r="J12" s="139"/>
      <c r="K12" s="557">
        <f>H12*I12</f>
        <v>28</v>
      </c>
      <c r="L12" s="533"/>
      <c r="M12" s="534"/>
      <c r="P12" s="101"/>
      <c r="Q12" s="101"/>
      <c r="R12" s="101"/>
    </row>
    <row r="13" spans="1:18" ht="13.35" customHeight="1" x14ac:dyDescent="0.25">
      <c r="A13" s="586" t="s">
        <v>133</v>
      </c>
      <c r="B13" s="587"/>
      <c r="C13" s="587"/>
      <c r="D13" s="588"/>
      <c r="E13" s="167">
        <v>10</v>
      </c>
      <c r="F13" s="72" t="s">
        <v>168</v>
      </c>
      <c r="G13" s="104" t="s">
        <v>94</v>
      </c>
      <c r="H13" s="139">
        <v>0.7</v>
      </c>
      <c r="I13" s="136">
        <v>0.7</v>
      </c>
      <c r="J13" s="139"/>
      <c r="K13" s="557">
        <f>H13*I13*E13</f>
        <v>4.8999999999999995</v>
      </c>
      <c r="L13" s="533"/>
      <c r="M13" s="534"/>
    </row>
    <row r="14" spans="1:18" ht="13.35" customHeight="1" x14ac:dyDescent="0.25">
      <c r="A14" s="494" t="s">
        <v>97</v>
      </c>
      <c r="B14" s="494"/>
      <c r="C14" s="494"/>
      <c r="D14" s="494"/>
      <c r="E14" s="494"/>
      <c r="F14" s="494"/>
      <c r="G14" s="494"/>
      <c r="H14" s="494"/>
      <c r="I14" s="494"/>
      <c r="J14" s="494"/>
      <c r="K14" s="494"/>
      <c r="L14" s="494"/>
      <c r="M14" s="494"/>
    </row>
    <row r="15" spans="1:18" ht="24.75" customHeight="1" x14ac:dyDescent="0.25">
      <c r="A15" s="502" t="s">
        <v>8</v>
      </c>
      <c r="B15" s="502"/>
      <c r="C15" s="502"/>
      <c r="D15" s="502"/>
      <c r="E15" s="502"/>
      <c r="F15" s="10" t="s">
        <v>24</v>
      </c>
      <c r="G15" s="11" t="s">
        <v>9</v>
      </c>
      <c r="H15" s="138" t="s">
        <v>20</v>
      </c>
      <c r="I15" s="12" t="s">
        <v>10</v>
      </c>
      <c r="J15" s="138" t="s">
        <v>11</v>
      </c>
      <c r="K15" s="509" t="s">
        <v>101</v>
      </c>
      <c r="L15" s="509"/>
      <c r="M15" s="10" t="s">
        <v>77</v>
      </c>
    </row>
    <row r="16" spans="1:18" ht="13.35" customHeight="1" x14ac:dyDescent="0.25">
      <c r="A16" s="553" t="s">
        <v>107</v>
      </c>
      <c r="B16" s="553"/>
      <c r="C16" s="553"/>
      <c r="D16" s="553"/>
      <c r="E16" s="553"/>
      <c r="F16" s="70" t="s">
        <v>122</v>
      </c>
      <c r="G16" s="136" t="s">
        <v>94</v>
      </c>
      <c r="H16" s="136">
        <f>K10</f>
        <v>316.5</v>
      </c>
      <c r="I16" s="140">
        <f>H16*100/$K$5</f>
        <v>99.69288920387433</v>
      </c>
      <c r="J16" s="136">
        <v>77</v>
      </c>
      <c r="K16" s="524">
        <f>SUM(J16:J21)</f>
        <v>233</v>
      </c>
      <c r="L16" s="524"/>
      <c r="M16" s="523">
        <v>4</v>
      </c>
    </row>
    <row r="17" spans="1:13" ht="13.35" customHeight="1" x14ac:dyDescent="0.25">
      <c r="A17" s="622" t="s">
        <v>158</v>
      </c>
      <c r="B17" s="622"/>
      <c r="C17" s="622"/>
      <c r="D17" s="622"/>
      <c r="E17" s="622"/>
      <c r="F17" s="70" t="s">
        <v>122</v>
      </c>
      <c r="G17" s="136" t="s">
        <v>94</v>
      </c>
      <c r="H17" s="136">
        <f>K11</f>
        <v>119.03999999999999</v>
      </c>
      <c r="I17" s="140">
        <f>H17*100/$K$5</f>
        <v>37.495865816206006</v>
      </c>
      <c r="J17" s="136">
        <v>100</v>
      </c>
      <c r="K17" s="524"/>
      <c r="L17" s="524"/>
      <c r="M17" s="523"/>
    </row>
    <row r="18" spans="1:13" ht="13.35" customHeight="1" x14ac:dyDescent="0.25">
      <c r="A18" s="553" t="s">
        <v>125</v>
      </c>
      <c r="B18" s="553"/>
      <c r="C18" s="553"/>
      <c r="D18" s="553"/>
      <c r="E18" s="553"/>
      <c r="F18" s="70" t="s">
        <v>71</v>
      </c>
      <c r="G18" s="136" t="s">
        <v>94</v>
      </c>
      <c r="H18" s="136">
        <f>K12</f>
        <v>28</v>
      </c>
      <c r="I18" s="140">
        <f>H18*100/$K$5</f>
        <v>8.8195920938656602</v>
      </c>
      <c r="J18" s="136">
        <v>30</v>
      </c>
      <c r="K18" s="524"/>
      <c r="L18" s="524"/>
      <c r="M18" s="523"/>
    </row>
    <row r="19" spans="1:13" ht="13.35" customHeight="1" x14ac:dyDescent="0.25">
      <c r="A19" s="553" t="s">
        <v>108</v>
      </c>
      <c r="B19" s="553"/>
      <c r="C19" s="553"/>
      <c r="D19" s="553"/>
      <c r="E19" s="553"/>
      <c r="F19" s="72" t="s">
        <v>24</v>
      </c>
      <c r="G19" s="136" t="s">
        <v>94</v>
      </c>
      <c r="H19" s="136">
        <f>K13</f>
        <v>4.8999999999999995</v>
      </c>
      <c r="I19" s="140">
        <f>H19*100/$K$5</f>
        <v>1.5434286164264903</v>
      </c>
      <c r="J19" s="136">
        <v>26</v>
      </c>
      <c r="K19" s="524"/>
      <c r="L19" s="524"/>
      <c r="M19" s="523"/>
    </row>
    <row r="20" spans="1:13" ht="13.35" customHeight="1" x14ac:dyDescent="0.25">
      <c r="A20" s="622"/>
      <c r="B20" s="622"/>
      <c r="C20" s="622"/>
      <c r="D20" s="622"/>
      <c r="E20" s="622"/>
      <c r="F20" s="70"/>
      <c r="G20" s="136"/>
      <c r="H20" s="136"/>
      <c r="I20" s="140"/>
      <c r="J20" s="136"/>
      <c r="K20" s="524"/>
      <c r="L20" s="524"/>
      <c r="M20" s="523"/>
    </row>
    <row r="21" spans="1:13" ht="13.35" customHeight="1" x14ac:dyDescent="0.25">
      <c r="A21" s="630"/>
      <c r="B21" s="631"/>
      <c r="C21" s="631"/>
      <c r="D21" s="631"/>
      <c r="E21" s="632"/>
      <c r="F21" s="70"/>
      <c r="G21" s="136"/>
      <c r="H21" s="136"/>
      <c r="I21" s="140"/>
      <c r="J21" s="136"/>
      <c r="K21" s="50" t="s">
        <v>71</v>
      </c>
      <c r="L21" s="492">
        <f>1+(9/98)*(100-MAX(J16:J19))</f>
        <v>1</v>
      </c>
      <c r="M21" s="492"/>
    </row>
    <row r="22" spans="1:13" ht="14.45" customHeight="1" x14ac:dyDescent="0.25">
      <c r="A22" s="494" t="s">
        <v>12</v>
      </c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</row>
    <row r="23" spans="1:13" ht="13.9" customHeight="1" x14ac:dyDescent="0.25">
      <c r="A23" s="495" t="s">
        <v>75</v>
      </c>
      <c r="B23" s="495"/>
      <c r="C23" s="495"/>
      <c r="D23" s="495"/>
      <c r="E23" s="495"/>
      <c r="F23" s="495"/>
      <c r="G23" s="495"/>
      <c r="H23" s="495"/>
      <c r="I23" s="495"/>
      <c r="J23" s="58" t="s">
        <v>102</v>
      </c>
      <c r="K23" s="134" t="s">
        <v>13</v>
      </c>
      <c r="L23" s="494" t="s">
        <v>15</v>
      </c>
      <c r="M23" s="494"/>
    </row>
    <row r="24" spans="1:13" ht="13.9" customHeight="1" x14ac:dyDescent="0.25">
      <c r="A24" s="137">
        <v>100</v>
      </c>
      <c r="B24" s="137">
        <v>77</v>
      </c>
      <c r="C24" s="137">
        <v>30</v>
      </c>
      <c r="D24" s="137">
        <v>26</v>
      </c>
      <c r="E24" s="137"/>
      <c r="F24" s="137"/>
      <c r="G24" s="7"/>
      <c r="H24" s="137"/>
      <c r="I24" s="7"/>
      <c r="J24" s="8">
        <f>SUM(A24:H24)</f>
        <v>233</v>
      </c>
      <c r="K24" s="134">
        <f>M16</f>
        <v>4</v>
      </c>
      <c r="L24" s="494">
        <v>100</v>
      </c>
      <c r="M24" s="494"/>
    </row>
    <row r="25" spans="1:13" ht="13.9" customHeight="1" x14ac:dyDescent="0.25">
      <c r="A25" s="137"/>
      <c r="B25" s="137"/>
      <c r="C25" s="137"/>
      <c r="D25" s="137"/>
      <c r="E25" s="137"/>
      <c r="F25" s="137"/>
      <c r="G25" s="137"/>
      <c r="H25" s="137"/>
      <c r="I25" s="7"/>
      <c r="J25" s="8"/>
      <c r="K25" s="134"/>
      <c r="L25" s="494"/>
      <c r="M25" s="494"/>
    </row>
    <row r="26" spans="1:13" ht="13.15" customHeight="1" thickBot="1" x14ac:dyDescent="0.3">
      <c r="A26" s="580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2"/>
    </row>
    <row r="27" spans="1:13" ht="13.1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545" t="s">
        <v>103</v>
      </c>
      <c r="K27" s="546"/>
      <c r="L27" s="546">
        <f>MAX(L24:M25)</f>
        <v>100</v>
      </c>
      <c r="M27" s="547"/>
    </row>
    <row r="28" spans="1:13" ht="14.4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538" t="s">
        <v>104</v>
      </c>
      <c r="K28" s="494"/>
      <c r="L28" s="494">
        <f>100-L27</f>
        <v>0</v>
      </c>
      <c r="M28" s="539"/>
    </row>
    <row r="29" spans="1:13" ht="14.45" customHeight="1" x14ac:dyDescent="0.25">
      <c r="A29" s="35"/>
      <c r="B29" s="24"/>
      <c r="C29" s="24"/>
      <c r="D29" s="25"/>
      <c r="E29" s="25"/>
      <c r="F29" s="25"/>
      <c r="G29" s="25"/>
      <c r="H29" s="25"/>
      <c r="I29" s="25"/>
      <c r="J29" s="572" t="s">
        <v>105</v>
      </c>
      <c r="K29" s="551"/>
      <c r="L29" s="551"/>
      <c r="M29" s="573"/>
    </row>
    <row r="30" spans="1:13" ht="14.25" customHeight="1" thickBot="1" x14ac:dyDescent="0.3">
      <c r="A30" s="35"/>
      <c r="B30" s="24"/>
      <c r="C30" s="24"/>
      <c r="D30" s="30" t="s">
        <v>0</v>
      </c>
      <c r="E30" s="30"/>
      <c r="F30" s="30"/>
      <c r="G30" s="30"/>
      <c r="H30" s="30"/>
      <c r="I30" s="31"/>
      <c r="J30" s="506" t="s">
        <v>178</v>
      </c>
      <c r="K30" s="507"/>
      <c r="L30" s="507"/>
      <c r="M30" s="508"/>
    </row>
    <row r="31" spans="1:13" ht="14.25" customHeight="1" thickBot="1" x14ac:dyDescent="0.3">
      <c r="A31" s="36"/>
      <c r="B31" s="27"/>
      <c r="C31" s="27"/>
      <c r="D31" s="27"/>
      <c r="E31" s="27"/>
      <c r="F31" s="27"/>
      <c r="G31" s="27"/>
      <c r="H31" s="27"/>
      <c r="I31" s="27"/>
      <c r="J31" s="616"/>
      <c r="K31" s="617"/>
      <c r="L31" s="617"/>
      <c r="M31" s="618"/>
    </row>
    <row r="32" spans="1:13" ht="14.25" customHeight="1" x14ac:dyDescent="0.25">
      <c r="A32" s="260"/>
      <c r="B32" s="260"/>
      <c r="C32" s="260"/>
      <c r="D32" s="260"/>
      <c r="E32" s="260"/>
      <c r="F32" s="260"/>
      <c r="G32" s="260"/>
      <c r="H32" s="260"/>
      <c r="I32" s="260"/>
      <c r="J32" s="260"/>
      <c r="K32" s="260" t="s">
        <v>184</v>
      </c>
      <c r="L32" s="260"/>
      <c r="M32" s="260"/>
    </row>
    <row r="33" spans="1:13" ht="14.25" customHeight="1" x14ac:dyDescent="0.25">
      <c r="A33" s="260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</row>
    <row r="34" spans="1:13" ht="14.25" customHeight="1" x14ac:dyDescent="0.25">
      <c r="A34" s="260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</row>
    <row r="35" spans="1:13" ht="14.25" customHeight="1" x14ac:dyDescent="0.25">
      <c r="A35" s="260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</row>
    <row r="36" spans="1:13" ht="14.25" customHeight="1" x14ac:dyDescent="0.25">
      <c r="A36" s="260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</row>
    <row r="37" spans="1:13" ht="14.25" customHeight="1" x14ac:dyDescent="0.25">
      <c r="A37" s="260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</row>
    <row r="38" spans="1:13" ht="14.25" customHeight="1" x14ac:dyDescent="0.25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</row>
    <row r="39" spans="1:13" ht="14.25" customHeight="1" x14ac:dyDescent="0.25">
      <c r="A39" s="260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</row>
    <row r="40" spans="1:13" x14ac:dyDescent="0.25">
      <c r="A40" s="260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</row>
    <row r="41" spans="1:13" ht="21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</sheetData>
  <mergeCells count="47">
    <mergeCell ref="J31:M31"/>
    <mergeCell ref="J30:M30"/>
    <mergeCell ref="J27:K27"/>
    <mergeCell ref="L27:M27"/>
    <mergeCell ref="J28:K28"/>
    <mergeCell ref="L28:M28"/>
    <mergeCell ref="J29:M29"/>
    <mergeCell ref="A21:E21"/>
    <mergeCell ref="L21:M21"/>
    <mergeCell ref="A26:M26"/>
    <mergeCell ref="A22:M22"/>
    <mergeCell ref="A23:I23"/>
    <mergeCell ref="L23:M23"/>
    <mergeCell ref="L24:M24"/>
    <mergeCell ref="L25:M25"/>
    <mergeCell ref="A15:E15"/>
    <mergeCell ref="K15:L15"/>
    <mergeCell ref="A16:E16"/>
    <mergeCell ref="K16:L20"/>
    <mergeCell ref="M16:M20"/>
    <mergeCell ref="A17:E17"/>
    <mergeCell ref="A18:E18"/>
    <mergeCell ref="A19:E19"/>
    <mergeCell ref="A20:E20"/>
    <mergeCell ref="A12:E12"/>
    <mergeCell ref="K12:M12"/>
    <mergeCell ref="K13:M13"/>
    <mergeCell ref="A13:D13"/>
    <mergeCell ref="A14:M14"/>
    <mergeCell ref="A9:E9"/>
    <mergeCell ref="K9:M9"/>
    <mergeCell ref="A10:E10"/>
    <mergeCell ref="K10:M10"/>
    <mergeCell ref="A11:E11"/>
    <mergeCell ref="K11:M11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1"/>
  <sheetViews>
    <sheetView topLeftCell="A43" zoomScaleNormal="100" workbookViewId="0">
      <selection activeCell="Q55" sqref="Q55:T57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8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8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8" ht="13.5" customHeight="1" x14ac:dyDescent="0.25">
      <c r="A3" s="531"/>
      <c r="B3" s="531"/>
      <c r="C3" s="531"/>
      <c r="D3" s="532"/>
      <c r="E3" s="133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8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8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132" t="s">
        <v>86</v>
      </c>
      <c r="H5" s="537" t="s">
        <v>5</v>
      </c>
      <c r="I5" s="537"/>
      <c r="J5" s="132" t="s">
        <v>87</v>
      </c>
      <c r="K5" s="525">
        <f>7.5*42.33</f>
        <v>317.47499999999997</v>
      </c>
      <c r="L5" s="526"/>
      <c r="M5" s="9" t="s">
        <v>73</v>
      </c>
    </row>
    <row r="6" spans="1:18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8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8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8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8" ht="12.75" customHeight="1" x14ac:dyDescent="0.25">
      <c r="A10" s="586" t="s">
        <v>161</v>
      </c>
      <c r="B10" s="587"/>
      <c r="C10" s="587"/>
      <c r="D10" s="587"/>
      <c r="E10" s="588"/>
      <c r="F10" s="70" t="s">
        <v>122</v>
      </c>
      <c r="G10" s="106" t="s">
        <v>94</v>
      </c>
      <c r="H10" s="106">
        <v>23.5</v>
      </c>
      <c r="I10" s="136">
        <v>8.3000000000000007</v>
      </c>
      <c r="J10" s="139">
        <v>0.95</v>
      </c>
      <c r="K10" s="557">
        <f>H10*I10</f>
        <v>195.05</v>
      </c>
      <c r="L10" s="533"/>
      <c r="M10" s="534"/>
    </row>
    <row r="11" spans="1:18" ht="12.75" customHeight="1" x14ac:dyDescent="0.25">
      <c r="A11" s="586" t="s">
        <v>177</v>
      </c>
      <c r="B11" s="587"/>
      <c r="C11" s="587"/>
      <c r="D11" s="587"/>
      <c r="E11" s="588"/>
      <c r="F11" s="70" t="s">
        <v>122</v>
      </c>
      <c r="G11" s="106" t="s">
        <v>94</v>
      </c>
      <c r="H11" s="106">
        <v>15</v>
      </c>
      <c r="I11" s="148">
        <v>7.5</v>
      </c>
      <c r="J11" s="139"/>
      <c r="K11" s="557">
        <f>H11*I11</f>
        <v>112.5</v>
      </c>
      <c r="L11" s="533"/>
      <c r="M11" s="534"/>
    </row>
    <row r="12" spans="1:18" ht="12.75" customHeight="1" x14ac:dyDescent="0.25">
      <c r="A12" s="586" t="s">
        <v>355</v>
      </c>
      <c r="B12" s="587"/>
      <c r="C12" s="587"/>
      <c r="D12" s="587"/>
      <c r="E12" s="588"/>
      <c r="F12" s="70" t="s">
        <v>73</v>
      </c>
      <c r="G12" s="106" t="s">
        <v>94</v>
      </c>
      <c r="H12" s="106">
        <v>25</v>
      </c>
      <c r="I12" s="155">
        <v>0.3</v>
      </c>
      <c r="J12" s="139"/>
      <c r="K12" s="557">
        <f>H12*I12</f>
        <v>7.5</v>
      </c>
      <c r="L12" s="533"/>
      <c r="M12" s="534"/>
    </row>
    <row r="13" spans="1:18" ht="12.75" customHeight="1" x14ac:dyDescent="0.25">
      <c r="A13" s="586" t="s">
        <v>355</v>
      </c>
      <c r="B13" s="587"/>
      <c r="C13" s="587"/>
      <c r="D13" s="587"/>
      <c r="E13" s="588"/>
      <c r="F13" s="70" t="s">
        <v>73</v>
      </c>
      <c r="G13" s="106" t="s">
        <v>94</v>
      </c>
      <c r="H13" s="106">
        <v>30</v>
      </c>
      <c r="I13" s="155">
        <v>0.3</v>
      </c>
      <c r="J13" s="139"/>
      <c r="K13" s="557">
        <f>H13*I13</f>
        <v>9</v>
      </c>
      <c r="L13" s="533"/>
      <c r="M13" s="534"/>
    </row>
    <row r="14" spans="1:18" ht="13.35" customHeight="1" x14ac:dyDescent="0.25">
      <c r="A14" s="586" t="s">
        <v>107</v>
      </c>
      <c r="B14" s="587"/>
      <c r="C14" s="587"/>
      <c r="D14" s="587"/>
      <c r="E14" s="588"/>
      <c r="F14" s="70" t="s">
        <v>73</v>
      </c>
      <c r="G14" s="106" t="s">
        <v>94</v>
      </c>
      <c r="H14" s="106">
        <v>23</v>
      </c>
      <c r="I14" s="136">
        <v>8.3000000000000007</v>
      </c>
      <c r="J14" s="139"/>
      <c r="K14" s="557">
        <f>H14*I14</f>
        <v>190.9</v>
      </c>
      <c r="L14" s="533"/>
      <c r="M14" s="534"/>
      <c r="P14" s="101"/>
      <c r="Q14" s="101"/>
      <c r="R14" s="101"/>
    </row>
    <row r="15" spans="1:18" ht="13.35" customHeight="1" x14ac:dyDescent="0.25">
      <c r="A15" s="619"/>
      <c r="B15" s="620"/>
      <c r="C15" s="620"/>
      <c r="D15" s="620"/>
      <c r="E15" s="621"/>
      <c r="F15" s="70"/>
      <c r="G15" s="104"/>
      <c r="H15" s="106"/>
      <c r="I15" s="136"/>
      <c r="J15" s="139"/>
      <c r="K15" s="557"/>
      <c r="L15" s="533"/>
      <c r="M15" s="534"/>
      <c r="P15" s="101"/>
      <c r="Q15" s="101"/>
      <c r="R15" s="101"/>
    </row>
    <row r="16" spans="1:18" ht="13.35" customHeight="1" x14ac:dyDescent="0.25">
      <c r="A16" s="619"/>
      <c r="B16" s="620"/>
      <c r="C16" s="620"/>
      <c r="D16" s="620"/>
      <c r="E16" s="621"/>
      <c r="F16" s="72"/>
      <c r="G16" s="104"/>
      <c r="H16" s="139"/>
      <c r="I16" s="136"/>
      <c r="J16" s="139"/>
      <c r="K16" s="557"/>
      <c r="L16" s="533"/>
      <c r="M16" s="534"/>
    </row>
    <row r="17" spans="1:13" ht="13.35" customHeight="1" x14ac:dyDescent="0.25">
      <c r="A17" s="619"/>
      <c r="B17" s="620"/>
      <c r="C17" s="620"/>
      <c r="D17" s="620"/>
      <c r="E17" s="621"/>
      <c r="F17" s="70"/>
      <c r="G17" s="7"/>
      <c r="H17" s="7"/>
      <c r="I17" s="139"/>
      <c r="K17" s="557"/>
      <c r="L17" s="533"/>
      <c r="M17" s="534"/>
    </row>
    <row r="18" spans="1:13" ht="13.35" customHeight="1" x14ac:dyDescent="0.25">
      <c r="A18" s="619"/>
      <c r="B18" s="620"/>
      <c r="C18" s="620"/>
      <c r="D18" s="620"/>
      <c r="E18" s="621"/>
      <c r="F18" s="70"/>
      <c r="G18" s="104"/>
      <c r="H18" s="106"/>
      <c r="I18" s="136"/>
      <c r="J18" s="139"/>
      <c r="K18" s="557"/>
      <c r="L18" s="533"/>
      <c r="M18" s="534"/>
    </row>
    <row r="19" spans="1:13" ht="13.35" customHeight="1" x14ac:dyDescent="0.25">
      <c r="A19" s="619"/>
      <c r="B19" s="620"/>
      <c r="C19" s="620"/>
      <c r="D19" s="620"/>
      <c r="E19" s="621"/>
      <c r="F19" s="59"/>
      <c r="G19" s="104"/>
      <c r="H19" s="106"/>
      <c r="I19" s="136"/>
      <c r="J19" s="139"/>
      <c r="K19" s="557"/>
      <c r="L19" s="533"/>
      <c r="M19" s="534"/>
    </row>
    <row r="20" spans="1:13" ht="13.35" customHeight="1" x14ac:dyDescent="0.25">
      <c r="A20" s="619"/>
      <c r="B20" s="620"/>
      <c r="C20" s="620"/>
      <c r="D20" s="620"/>
      <c r="E20" s="621"/>
      <c r="F20" s="70"/>
      <c r="G20" s="104"/>
      <c r="H20" s="106"/>
      <c r="I20" s="136"/>
      <c r="J20" s="7"/>
      <c r="K20" s="557"/>
      <c r="L20" s="533"/>
      <c r="M20" s="534"/>
    </row>
    <row r="21" spans="1:13" ht="13.35" customHeight="1" x14ac:dyDescent="0.25">
      <c r="A21" s="619"/>
      <c r="B21" s="620"/>
      <c r="C21" s="620"/>
      <c r="D21" s="620"/>
      <c r="E21" s="621"/>
      <c r="F21" s="7"/>
      <c r="G21" s="7"/>
      <c r="H21" s="7"/>
      <c r="I21" s="7"/>
      <c r="J21" s="7"/>
      <c r="K21" s="493"/>
      <c r="L21" s="493"/>
      <c r="M21" s="493"/>
    </row>
    <row r="22" spans="1:13" ht="13.35" customHeight="1" x14ac:dyDescent="0.25">
      <c r="A22" s="619"/>
      <c r="B22" s="620"/>
      <c r="C22" s="620"/>
      <c r="D22" s="620"/>
      <c r="E22" s="621"/>
      <c r="F22" s="7"/>
      <c r="G22" s="7"/>
      <c r="H22" s="7"/>
      <c r="I22" s="7"/>
      <c r="J22" s="7"/>
      <c r="K22" s="493"/>
      <c r="L22" s="493"/>
      <c r="M22" s="493"/>
    </row>
    <row r="23" spans="1:13" ht="13.35" customHeight="1" x14ac:dyDescent="0.25">
      <c r="A23" s="619"/>
      <c r="B23" s="620"/>
      <c r="C23" s="620"/>
      <c r="D23" s="620"/>
      <c r="E23" s="621"/>
      <c r="F23" s="136"/>
      <c r="G23" s="136"/>
      <c r="H23" s="136"/>
      <c r="I23" s="136"/>
      <c r="J23" s="136"/>
      <c r="K23" s="493"/>
      <c r="L23" s="493"/>
      <c r="M23" s="493"/>
    </row>
    <row r="24" spans="1:13" ht="13.35" customHeight="1" x14ac:dyDescent="0.25">
      <c r="A24" s="619"/>
      <c r="B24" s="620"/>
      <c r="C24" s="620"/>
      <c r="D24" s="620"/>
      <c r="E24" s="621"/>
      <c r="F24" s="136"/>
      <c r="G24" s="136"/>
      <c r="H24" s="136"/>
      <c r="I24" s="136"/>
      <c r="J24" s="136"/>
      <c r="K24" s="493"/>
      <c r="L24" s="493"/>
      <c r="M24" s="493"/>
    </row>
    <row r="25" spans="1:13" ht="13.35" customHeight="1" x14ac:dyDescent="0.25">
      <c r="A25" s="494" t="s">
        <v>97</v>
      </c>
      <c r="B25" s="494"/>
      <c r="C25" s="494"/>
      <c r="D25" s="494"/>
      <c r="E25" s="494"/>
      <c r="F25" s="494"/>
      <c r="G25" s="494"/>
      <c r="H25" s="494"/>
      <c r="I25" s="494"/>
      <c r="J25" s="494"/>
      <c r="K25" s="494"/>
      <c r="L25" s="494"/>
      <c r="M25" s="494"/>
    </row>
    <row r="26" spans="1:13" ht="24.75" customHeight="1" x14ac:dyDescent="0.25">
      <c r="A26" s="502" t="s">
        <v>8</v>
      </c>
      <c r="B26" s="502"/>
      <c r="C26" s="502"/>
      <c r="D26" s="502"/>
      <c r="E26" s="502"/>
      <c r="F26" s="10" t="s">
        <v>24</v>
      </c>
      <c r="G26" s="11" t="s">
        <v>9</v>
      </c>
      <c r="H26" s="138" t="s">
        <v>20</v>
      </c>
      <c r="I26" s="12" t="s">
        <v>10</v>
      </c>
      <c r="J26" s="138" t="s">
        <v>11</v>
      </c>
      <c r="K26" s="509" t="s">
        <v>101</v>
      </c>
      <c r="L26" s="509"/>
      <c r="M26" s="10" t="s">
        <v>77</v>
      </c>
    </row>
    <row r="27" spans="1:13" ht="13.35" customHeight="1" x14ac:dyDescent="0.25">
      <c r="A27" s="586" t="s">
        <v>161</v>
      </c>
      <c r="B27" s="587"/>
      <c r="C27" s="587"/>
      <c r="D27" s="587"/>
      <c r="E27" s="588"/>
      <c r="F27" s="70" t="s">
        <v>122</v>
      </c>
      <c r="G27" s="136" t="s">
        <v>94</v>
      </c>
      <c r="H27" s="136">
        <f>K10</f>
        <v>195.05</v>
      </c>
      <c r="I27" s="140">
        <f>H27*100/$K$5</f>
        <v>61.437908496732035</v>
      </c>
      <c r="J27" s="136">
        <v>72</v>
      </c>
      <c r="K27" s="524">
        <f>SUM(J27:J31)</f>
        <v>169</v>
      </c>
      <c r="L27" s="524"/>
      <c r="M27" s="523">
        <v>4</v>
      </c>
    </row>
    <row r="28" spans="1:13" ht="13.35" customHeight="1" x14ac:dyDescent="0.25">
      <c r="A28" s="586" t="s">
        <v>177</v>
      </c>
      <c r="B28" s="587"/>
      <c r="C28" s="587"/>
      <c r="D28" s="587"/>
      <c r="E28" s="588"/>
      <c r="F28" s="70" t="s">
        <v>122</v>
      </c>
      <c r="G28" s="148" t="s">
        <v>94</v>
      </c>
      <c r="H28" s="148">
        <f>K11</f>
        <v>112.5</v>
      </c>
      <c r="I28" s="140">
        <f>H28*100/$K$5</f>
        <v>35.435861091424528</v>
      </c>
      <c r="J28" s="148">
        <v>9</v>
      </c>
      <c r="K28" s="524"/>
      <c r="L28" s="524"/>
      <c r="M28" s="523"/>
    </row>
    <row r="29" spans="1:13" ht="13.35" customHeight="1" x14ac:dyDescent="0.25">
      <c r="A29" s="586" t="s">
        <v>355</v>
      </c>
      <c r="B29" s="587"/>
      <c r="C29" s="587"/>
      <c r="D29" s="587"/>
      <c r="E29" s="588"/>
      <c r="F29" s="70" t="s">
        <v>73</v>
      </c>
      <c r="G29" s="148" t="s">
        <v>94</v>
      </c>
      <c r="H29" s="148">
        <f>K12+K13</f>
        <v>16.5</v>
      </c>
      <c r="I29" s="140">
        <f>H29*100/$K$5</f>
        <v>5.1972596267422642</v>
      </c>
      <c r="J29" s="148">
        <v>17</v>
      </c>
      <c r="K29" s="524"/>
      <c r="L29" s="524"/>
      <c r="M29" s="523"/>
    </row>
    <row r="30" spans="1:13" ht="13.35" customHeight="1" x14ac:dyDescent="0.25">
      <c r="A30" s="586" t="s">
        <v>107</v>
      </c>
      <c r="B30" s="587"/>
      <c r="C30" s="587"/>
      <c r="D30" s="587"/>
      <c r="E30" s="588"/>
      <c r="F30" s="70" t="s">
        <v>73</v>
      </c>
      <c r="G30" s="136" t="s">
        <v>94</v>
      </c>
      <c r="H30" s="148">
        <f>K14</f>
        <v>190.9</v>
      </c>
      <c r="I30" s="140">
        <f>H30*100/$K$5</f>
        <v>60.130718954248373</v>
      </c>
      <c r="J30" s="136">
        <v>71</v>
      </c>
      <c r="K30" s="524"/>
      <c r="L30" s="524"/>
      <c r="M30" s="523"/>
    </row>
    <row r="31" spans="1:13" ht="13.35" customHeight="1" x14ac:dyDescent="0.25">
      <c r="A31" s="630"/>
      <c r="B31" s="631"/>
      <c r="C31" s="631"/>
      <c r="D31" s="631"/>
      <c r="E31" s="632"/>
      <c r="F31" s="70"/>
      <c r="G31" s="136"/>
      <c r="H31" s="136"/>
      <c r="I31" s="140"/>
      <c r="J31" s="136"/>
      <c r="K31" s="50" t="s">
        <v>71</v>
      </c>
      <c r="L31" s="492">
        <f>1+(9/98)*(100-MAX(J27:J31))</f>
        <v>3.5714285714285716</v>
      </c>
      <c r="M31" s="492"/>
    </row>
    <row r="32" spans="1:13" ht="13.35" customHeight="1" x14ac:dyDescent="0.25">
      <c r="A32" s="488"/>
      <c r="B32" s="488"/>
      <c r="C32" s="488"/>
      <c r="D32" s="488"/>
      <c r="E32" s="488"/>
      <c r="F32" s="7"/>
      <c r="G32" s="136"/>
      <c r="H32" s="136"/>
      <c r="I32" s="139"/>
      <c r="J32" s="136"/>
      <c r="K32" s="136"/>
      <c r="L32" s="136"/>
      <c r="M32" s="135"/>
    </row>
    <row r="33" spans="1:13" ht="13.35" customHeight="1" x14ac:dyDescent="0.25">
      <c r="A33" s="488"/>
      <c r="B33" s="488"/>
      <c r="C33" s="488"/>
      <c r="D33" s="488"/>
      <c r="E33" s="488"/>
      <c r="F33" s="7"/>
      <c r="G33" s="136"/>
      <c r="H33" s="136"/>
      <c r="I33" s="136"/>
      <c r="J33" s="136"/>
      <c r="K33" s="136"/>
      <c r="L33" s="136"/>
      <c r="M33" s="135"/>
    </row>
    <row r="34" spans="1:13" ht="13.35" customHeight="1" x14ac:dyDescent="0.25">
      <c r="A34" s="488"/>
      <c r="B34" s="488"/>
      <c r="C34" s="488"/>
      <c r="D34" s="488"/>
      <c r="E34" s="488"/>
      <c r="F34" s="7"/>
      <c r="G34" s="136"/>
      <c r="H34" s="136"/>
      <c r="I34" s="136"/>
      <c r="J34" s="136"/>
      <c r="K34" s="136"/>
      <c r="L34" s="136"/>
      <c r="M34" s="136"/>
    </row>
    <row r="35" spans="1:13" ht="14.45" customHeight="1" x14ac:dyDescent="0.25">
      <c r="A35" s="494" t="s">
        <v>12</v>
      </c>
      <c r="B35" s="494"/>
      <c r="C35" s="494"/>
      <c r="D35" s="494"/>
      <c r="E35" s="494"/>
      <c r="F35" s="494"/>
      <c r="G35" s="494"/>
      <c r="H35" s="494"/>
      <c r="I35" s="494"/>
      <c r="J35" s="494"/>
      <c r="K35" s="494"/>
      <c r="L35" s="494"/>
      <c r="M35" s="494"/>
    </row>
    <row r="36" spans="1:13" ht="13.9" customHeight="1" x14ac:dyDescent="0.25">
      <c r="A36" s="495" t="s">
        <v>75</v>
      </c>
      <c r="B36" s="495"/>
      <c r="C36" s="495"/>
      <c r="D36" s="495"/>
      <c r="E36" s="495"/>
      <c r="F36" s="495"/>
      <c r="G36" s="495"/>
      <c r="H36" s="495"/>
      <c r="I36" s="495"/>
      <c r="J36" s="58" t="s">
        <v>102</v>
      </c>
      <c r="K36" s="134" t="s">
        <v>13</v>
      </c>
      <c r="L36" s="494" t="s">
        <v>15</v>
      </c>
      <c r="M36" s="494"/>
    </row>
    <row r="37" spans="1:13" ht="13.9" customHeight="1" x14ac:dyDescent="0.25">
      <c r="A37" s="137">
        <v>72</v>
      </c>
      <c r="B37" s="137">
        <v>71</v>
      </c>
      <c r="C37" s="137">
        <v>17</v>
      </c>
      <c r="D37" s="137">
        <v>9</v>
      </c>
      <c r="E37" s="137"/>
      <c r="F37" s="137"/>
      <c r="G37" s="7"/>
      <c r="H37" s="137"/>
      <c r="I37" s="7"/>
      <c r="J37" s="8">
        <f>SUM(A37:H37)</f>
        <v>169</v>
      </c>
      <c r="K37" s="134">
        <f>M27</f>
        <v>4</v>
      </c>
      <c r="L37" s="494">
        <v>90</v>
      </c>
      <c r="M37" s="494"/>
    </row>
    <row r="38" spans="1:13" ht="13.9" customHeight="1" x14ac:dyDescent="0.25">
      <c r="A38" s="137">
        <f t="shared" ref="A38:C40" si="0">B37</f>
        <v>71</v>
      </c>
      <c r="B38" s="137">
        <f t="shared" si="0"/>
        <v>17</v>
      </c>
      <c r="C38" s="137">
        <f t="shared" si="0"/>
        <v>9</v>
      </c>
      <c r="D38" s="137">
        <v>2</v>
      </c>
      <c r="E38" s="137"/>
      <c r="F38" s="137"/>
      <c r="G38" s="137"/>
      <c r="H38" s="137"/>
      <c r="I38" s="7"/>
      <c r="J38" s="8">
        <f>SUM(A38:H38)</f>
        <v>99</v>
      </c>
      <c r="K38" s="134">
        <f>K37-1</f>
        <v>3</v>
      </c>
      <c r="L38" s="494">
        <v>60</v>
      </c>
      <c r="M38" s="494"/>
    </row>
    <row r="39" spans="1:13" ht="13.9" customHeight="1" x14ac:dyDescent="0.25">
      <c r="A39" s="137">
        <f t="shared" si="0"/>
        <v>17</v>
      </c>
      <c r="B39" s="137">
        <f t="shared" si="0"/>
        <v>9</v>
      </c>
      <c r="C39" s="137">
        <f t="shared" si="0"/>
        <v>2</v>
      </c>
      <c r="D39" s="137">
        <v>2</v>
      </c>
      <c r="E39" s="137"/>
      <c r="F39" s="137"/>
      <c r="G39" s="137"/>
      <c r="H39" s="137"/>
      <c r="I39" s="7"/>
      <c r="J39" s="8">
        <f>SUM(A39:H39)</f>
        <v>30</v>
      </c>
      <c r="K39" s="134">
        <f>K38-1</f>
        <v>2</v>
      </c>
      <c r="L39" s="494">
        <v>22</v>
      </c>
      <c r="M39" s="494"/>
    </row>
    <row r="40" spans="1:13" ht="13.9" customHeight="1" x14ac:dyDescent="0.25">
      <c r="A40" s="137">
        <f t="shared" si="0"/>
        <v>9</v>
      </c>
      <c r="B40" s="137">
        <f t="shared" si="0"/>
        <v>2</v>
      </c>
      <c r="C40" s="137">
        <f t="shared" si="0"/>
        <v>2</v>
      </c>
      <c r="D40" s="137">
        <v>2</v>
      </c>
      <c r="E40" s="137"/>
      <c r="F40" s="137"/>
      <c r="G40" s="137"/>
      <c r="H40" s="137"/>
      <c r="I40" s="7"/>
      <c r="J40" s="8">
        <f>SUM(A40:H40)</f>
        <v>15</v>
      </c>
      <c r="K40" s="134">
        <f>K39-1</f>
        <v>1</v>
      </c>
      <c r="L40" s="494">
        <v>15</v>
      </c>
      <c r="M40" s="494"/>
    </row>
    <row r="41" spans="1:13" ht="13.9" customHeight="1" x14ac:dyDescent="0.25">
      <c r="A41" s="137"/>
      <c r="B41" s="137"/>
      <c r="C41" s="137"/>
      <c r="D41" s="137"/>
      <c r="E41" s="137"/>
      <c r="F41" s="137"/>
      <c r="G41" s="137"/>
      <c r="H41" s="137"/>
      <c r="I41" s="137"/>
      <c r="J41" s="8"/>
      <c r="K41" s="134"/>
      <c r="L41" s="494"/>
      <c r="M41" s="494"/>
    </row>
    <row r="42" spans="1:13" ht="13.9" customHeight="1" x14ac:dyDescent="0.25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4"/>
      <c r="L42" s="494"/>
      <c r="M42" s="494"/>
    </row>
    <row r="43" spans="1:13" ht="13.15" customHeight="1" x14ac:dyDescent="0.25">
      <c r="A43" s="7"/>
      <c r="B43" s="7"/>
      <c r="C43" s="7"/>
      <c r="D43" s="136"/>
      <c r="E43" s="136"/>
      <c r="F43" s="136"/>
      <c r="G43" s="136"/>
      <c r="H43" s="136"/>
      <c r="I43" s="136"/>
      <c r="J43" s="136"/>
      <c r="K43" s="134"/>
      <c r="L43" s="494"/>
      <c r="M43" s="494"/>
    </row>
    <row r="44" spans="1:13" ht="13.15" customHeight="1" thickBot="1" x14ac:dyDescent="0.3">
      <c r="A44" s="580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2"/>
    </row>
    <row r="45" spans="1:13" ht="13.1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545" t="s">
        <v>103</v>
      </c>
      <c r="K45" s="546"/>
      <c r="L45" s="546">
        <f>MAX(L37:M43)</f>
        <v>90</v>
      </c>
      <c r="M45" s="547"/>
    </row>
    <row r="46" spans="1:13" ht="14.4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538" t="s">
        <v>104</v>
      </c>
      <c r="K46" s="494"/>
      <c r="L46" s="494">
        <f>100-L45</f>
        <v>10</v>
      </c>
      <c r="M46" s="539"/>
    </row>
    <row r="47" spans="1:13" ht="14.45" customHeight="1" x14ac:dyDescent="0.25">
      <c r="A47" s="35"/>
      <c r="B47" s="24"/>
      <c r="C47" s="24"/>
      <c r="D47" s="25"/>
      <c r="E47" s="25"/>
      <c r="F47" s="25"/>
      <c r="G47" s="25"/>
      <c r="H47" s="25"/>
      <c r="I47" s="25"/>
      <c r="J47" s="572" t="s">
        <v>105</v>
      </c>
      <c r="K47" s="551"/>
      <c r="L47" s="551"/>
      <c r="M47" s="573"/>
    </row>
    <row r="48" spans="1:13" ht="14.25" customHeight="1" thickBot="1" x14ac:dyDescent="0.3">
      <c r="A48" s="35"/>
      <c r="B48" s="24"/>
      <c r="C48" s="24"/>
      <c r="D48" s="30" t="s">
        <v>0</v>
      </c>
      <c r="E48" s="30"/>
      <c r="F48" s="30"/>
      <c r="G48" s="30"/>
      <c r="H48" s="30"/>
      <c r="I48" s="31"/>
      <c r="J48" s="506" t="s">
        <v>178</v>
      </c>
      <c r="K48" s="507"/>
      <c r="L48" s="507"/>
      <c r="M48" s="508"/>
    </row>
    <row r="49" spans="1:13" ht="14.25" customHeight="1" thickBot="1" x14ac:dyDescent="0.3">
      <c r="A49" s="36"/>
      <c r="B49" s="27"/>
      <c r="C49" s="27"/>
      <c r="D49" s="27"/>
      <c r="E49" s="27"/>
      <c r="F49" s="27"/>
      <c r="G49" s="27"/>
      <c r="H49" s="27"/>
      <c r="I49" s="27"/>
      <c r="J49" s="616"/>
      <c r="K49" s="617"/>
      <c r="L49" s="617"/>
      <c r="M49" s="618"/>
    </row>
    <row r="50" spans="1:13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ht="21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</sheetData>
  <mergeCells count="76">
    <mergeCell ref="A44:M44"/>
    <mergeCell ref="A34:E34"/>
    <mergeCell ref="A35:M35"/>
    <mergeCell ref="A36:I36"/>
    <mergeCell ref="L36:M36"/>
    <mergeCell ref="L37:M37"/>
    <mergeCell ref="L38:M38"/>
    <mergeCell ref="L39:M39"/>
    <mergeCell ref="L40:M40"/>
    <mergeCell ref="L41:M41"/>
    <mergeCell ref="L42:M42"/>
    <mergeCell ref="L43:M43"/>
    <mergeCell ref="J48:M48"/>
    <mergeCell ref="J45:K45"/>
    <mergeCell ref="L45:M45"/>
    <mergeCell ref="J46:K46"/>
    <mergeCell ref="L46:M46"/>
    <mergeCell ref="J47:M47"/>
    <mergeCell ref="A33:E33"/>
    <mergeCell ref="A24:E24"/>
    <mergeCell ref="K24:M24"/>
    <mergeCell ref="A25:M25"/>
    <mergeCell ref="A26:E26"/>
    <mergeCell ref="K26:L26"/>
    <mergeCell ref="A27:E27"/>
    <mergeCell ref="K27:L30"/>
    <mergeCell ref="M27:M30"/>
    <mergeCell ref="A30:E30"/>
    <mergeCell ref="A31:E31"/>
    <mergeCell ref="L31:M31"/>
    <mergeCell ref="A32:E32"/>
    <mergeCell ref="A28:E28"/>
    <mergeCell ref="A29:E29"/>
    <mergeCell ref="A21:E21"/>
    <mergeCell ref="K21:M21"/>
    <mergeCell ref="A22:E22"/>
    <mergeCell ref="K22:M22"/>
    <mergeCell ref="A23:E23"/>
    <mergeCell ref="K23:M23"/>
    <mergeCell ref="A18:E18"/>
    <mergeCell ref="K18:M18"/>
    <mergeCell ref="A19:E19"/>
    <mergeCell ref="K19:M19"/>
    <mergeCell ref="A20:E20"/>
    <mergeCell ref="K20:M20"/>
    <mergeCell ref="A15:E15"/>
    <mergeCell ref="K15:M15"/>
    <mergeCell ref="A16:E16"/>
    <mergeCell ref="K16:M16"/>
    <mergeCell ref="A17:E17"/>
    <mergeCell ref="K17:M17"/>
    <mergeCell ref="K10:M10"/>
    <mergeCell ref="A14:E14"/>
    <mergeCell ref="K14:M14"/>
    <mergeCell ref="A12:E12"/>
    <mergeCell ref="A11:E11"/>
    <mergeCell ref="K11:M11"/>
    <mergeCell ref="K12:M12"/>
    <mergeCell ref="K13:M13"/>
    <mergeCell ref="A13:E13"/>
    <mergeCell ref="J49:M49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0:E10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7"/>
  <sheetViews>
    <sheetView topLeftCell="A31" zoomScaleNormal="100" workbookViewId="0">
      <selection activeCell="A24" sqref="A24:E24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5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5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5" ht="13.5" customHeight="1" x14ac:dyDescent="0.25">
      <c r="A3" s="531"/>
      <c r="B3" s="531"/>
      <c r="C3" s="531"/>
      <c r="D3" s="532"/>
      <c r="E3" s="133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5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5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132" t="str">
        <f>datos!G46</f>
        <v>18 + 995</v>
      </c>
      <c r="H5" s="537" t="s">
        <v>5</v>
      </c>
      <c r="I5" s="537"/>
      <c r="J5" s="132" t="str">
        <f>datos!H46</f>
        <v>19 + 038</v>
      </c>
      <c r="K5" s="525">
        <f>7.5*42.33</f>
        <v>317.47499999999997</v>
      </c>
      <c r="L5" s="526"/>
      <c r="M5" s="9" t="s">
        <v>73</v>
      </c>
    </row>
    <row r="6" spans="1:15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5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5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5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5" ht="12.75" customHeight="1" x14ac:dyDescent="0.25">
      <c r="A10" s="586" t="s">
        <v>129</v>
      </c>
      <c r="B10" s="587"/>
      <c r="C10" s="587"/>
      <c r="D10" s="587"/>
      <c r="E10" s="588"/>
      <c r="F10" s="70" t="s">
        <v>130</v>
      </c>
      <c r="G10" s="104" t="s">
        <v>72</v>
      </c>
      <c r="H10" s="106">
        <v>2</v>
      </c>
      <c r="I10" s="136">
        <v>0.2</v>
      </c>
      <c r="J10" s="139"/>
      <c r="K10" s="557">
        <f>H10*I10</f>
        <v>0.4</v>
      </c>
      <c r="L10" s="533"/>
      <c r="M10" s="534"/>
    </row>
    <row r="11" spans="1:15" ht="13.35" customHeight="1" x14ac:dyDescent="0.25">
      <c r="A11" s="586" t="s">
        <v>129</v>
      </c>
      <c r="B11" s="587"/>
      <c r="C11" s="587"/>
      <c r="D11" s="587"/>
      <c r="E11" s="588"/>
      <c r="F11" s="70" t="s">
        <v>130</v>
      </c>
      <c r="G11" s="104" t="s">
        <v>72</v>
      </c>
      <c r="H11" s="139">
        <v>3.3</v>
      </c>
      <c r="I11" s="136">
        <v>0.4</v>
      </c>
      <c r="J11" s="139"/>
      <c r="K11" s="557">
        <f t="shared" ref="K11:K17" si="0">H11*I11</f>
        <v>1.32</v>
      </c>
      <c r="L11" s="533"/>
      <c r="M11" s="534"/>
      <c r="O11" s="101"/>
    </row>
    <row r="12" spans="1:15" ht="13.35" customHeight="1" x14ac:dyDescent="0.25">
      <c r="A12" s="586" t="s">
        <v>129</v>
      </c>
      <c r="B12" s="587"/>
      <c r="C12" s="587"/>
      <c r="D12" s="587"/>
      <c r="E12" s="588"/>
      <c r="F12" s="70" t="s">
        <v>130</v>
      </c>
      <c r="G12" s="104" t="s">
        <v>72</v>
      </c>
      <c r="H12" s="139">
        <v>30</v>
      </c>
      <c r="I12" s="105">
        <v>2.1</v>
      </c>
      <c r="J12" s="139"/>
      <c r="K12" s="557">
        <f t="shared" si="0"/>
        <v>63</v>
      </c>
      <c r="L12" s="533"/>
      <c r="M12" s="534"/>
      <c r="O12" s="101"/>
    </row>
    <row r="13" spans="1:15" ht="13.35" customHeight="1" x14ac:dyDescent="0.25">
      <c r="A13" s="586" t="s">
        <v>129</v>
      </c>
      <c r="B13" s="587"/>
      <c r="C13" s="587"/>
      <c r="D13" s="587"/>
      <c r="E13" s="588"/>
      <c r="F13" s="70" t="s">
        <v>234</v>
      </c>
      <c r="G13" s="104" t="s">
        <v>72</v>
      </c>
      <c r="H13" s="139">
        <v>20</v>
      </c>
      <c r="I13" s="105">
        <v>2.1</v>
      </c>
      <c r="J13" s="139"/>
      <c r="K13" s="557">
        <f>H13*I13</f>
        <v>42</v>
      </c>
      <c r="L13" s="533"/>
      <c r="M13" s="534"/>
      <c r="O13" s="101"/>
    </row>
    <row r="14" spans="1:15" ht="13.35" customHeight="1" x14ac:dyDescent="0.25">
      <c r="A14" s="586" t="s">
        <v>129</v>
      </c>
      <c r="B14" s="587"/>
      <c r="C14" s="587"/>
      <c r="D14" s="587"/>
      <c r="E14" s="588"/>
      <c r="F14" s="70" t="s">
        <v>130</v>
      </c>
      <c r="G14" s="104" t="s">
        <v>72</v>
      </c>
      <c r="H14" s="139">
        <v>9</v>
      </c>
      <c r="I14" s="105">
        <v>2.1</v>
      </c>
      <c r="J14" s="139"/>
      <c r="K14" s="557">
        <f t="shared" si="0"/>
        <v>18.900000000000002</v>
      </c>
      <c r="L14" s="533"/>
      <c r="M14" s="534"/>
    </row>
    <row r="15" spans="1:15" ht="13.35" customHeight="1" x14ac:dyDescent="0.25">
      <c r="A15" s="586" t="s">
        <v>157</v>
      </c>
      <c r="B15" s="587"/>
      <c r="C15" s="587"/>
      <c r="D15" s="587"/>
      <c r="E15" s="588"/>
      <c r="F15" s="70" t="s">
        <v>122</v>
      </c>
      <c r="G15" s="104" t="s">
        <v>94</v>
      </c>
      <c r="H15" s="139">
        <v>42</v>
      </c>
      <c r="I15" s="139">
        <v>7.3</v>
      </c>
      <c r="K15" s="557">
        <f t="shared" si="0"/>
        <v>306.59999999999997</v>
      </c>
      <c r="L15" s="533"/>
      <c r="M15" s="534"/>
    </row>
    <row r="16" spans="1:15" ht="13.35" customHeight="1" x14ac:dyDescent="0.25">
      <c r="A16" s="586" t="s">
        <v>125</v>
      </c>
      <c r="B16" s="587"/>
      <c r="C16" s="587"/>
      <c r="D16" s="587"/>
      <c r="E16" s="588"/>
      <c r="F16" s="70" t="s">
        <v>71</v>
      </c>
      <c r="G16" s="104" t="s">
        <v>72</v>
      </c>
      <c r="H16" s="106">
        <v>6</v>
      </c>
      <c r="I16" s="136">
        <v>0.3</v>
      </c>
      <c r="J16" s="139">
        <v>0.02</v>
      </c>
      <c r="K16" s="557">
        <f t="shared" si="0"/>
        <v>1.7999999999999998</v>
      </c>
      <c r="L16" s="533"/>
      <c r="M16" s="534"/>
    </row>
    <row r="17" spans="1:13" ht="13.35" customHeight="1" x14ac:dyDescent="0.25">
      <c r="A17" s="586" t="s">
        <v>132</v>
      </c>
      <c r="B17" s="587"/>
      <c r="C17" s="587"/>
      <c r="D17" s="587"/>
      <c r="E17" s="588"/>
      <c r="F17" s="70" t="s">
        <v>122</v>
      </c>
      <c r="G17" s="104" t="s">
        <v>71</v>
      </c>
      <c r="H17" s="106">
        <v>40</v>
      </c>
      <c r="I17" s="136">
        <v>0.15</v>
      </c>
      <c r="J17" s="139"/>
      <c r="K17" s="557">
        <f t="shared" si="0"/>
        <v>6</v>
      </c>
      <c r="L17" s="533"/>
      <c r="M17" s="534"/>
    </row>
    <row r="18" spans="1:13" ht="13.35" customHeight="1" x14ac:dyDescent="0.25">
      <c r="A18" s="494" t="s">
        <v>97</v>
      </c>
      <c r="B18" s="494"/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</row>
    <row r="19" spans="1:13" ht="24.75" customHeight="1" x14ac:dyDescent="0.25">
      <c r="A19" s="502" t="s">
        <v>8</v>
      </c>
      <c r="B19" s="502"/>
      <c r="C19" s="502"/>
      <c r="D19" s="502"/>
      <c r="E19" s="502"/>
      <c r="F19" s="10" t="s">
        <v>24</v>
      </c>
      <c r="G19" s="11" t="s">
        <v>9</v>
      </c>
      <c r="H19" s="138" t="s">
        <v>20</v>
      </c>
      <c r="I19" s="12" t="s">
        <v>10</v>
      </c>
      <c r="J19" s="138" t="s">
        <v>11</v>
      </c>
      <c r="K19" s="509" t="s">
        <v>101</v>
      </c>
      <c r="L19" s="509"/>
      <c r="M19" s="10" t="s">
        <v>77</v>
      </c>
    </row>
    <row r="20" spans="1:13" ht="13.35" customHeight="1" x14ac:dyDescent="0.25">
      <c r="A20" s="586" t="s">
        <v>340</v>
      </c>
      <c r="B20" s="587"/>
      <c r="C20" s="587"/>
      <c r="D20" s="587"/>
      <c r="E20" s="588"/>
      <c r="F20" s="70" t="s">
        <v>130</v>
      </c>
      <c r="G20" s="136" t="s">
        <v>72</v>
      </c>
      <c r="H20" s="136">
        <f>SUM(K10:M14)</f>
        <v>125.62</v>
      </c>
      <c r="I20" s="140">
        <f>H20*100/$K$5</f>
        <v>39.568469958264437</v>
      </c>
      <c r="J20" s="136">
        <v>26</v>
      </c>
      <c r="K20" s="524">
        <f>SUM(J20:J25)</f>
        <v>75</v>
      </c>
      <c r="L20" s="524"/>
      <c r="M20" s="523">
        <v>4</v>
      </c>
    </row>
    <row r="21" spans="1:13" ht="13.35" customHeight="1" x14ac:dyDescent="0.25">
      <c r="A21" s="586" t="s">
        <v>314</v>
      </c>
      <c r="B21" s="587"/>
      <c r="C21" s="587"/>
      <c r="D21" s="587"/>
      <c r="E21" s="588"/>
      <c r="F21" s="70" t="s">
        <v>122</v>
      </c>
      <c r="G21" s="136" t="s">
        <v>94</v>
      </c>
      <c r="H21" s="136">
        <f>K15</f>
        <v>306.59999999999997</v>
      </c>
      <c r="I21" s="140">
        <f>H21*100/$K$5</f>
        <v>96.574533427828968</v>
      </c>
      <c r="J21" s="136">
        <v>19</v>
      </c>
      <c r="K21" s="524"/>
      <c r="L21" s="524"/>
      <c r="M21" s="523"/>
    </row>
    <row r="22" spans="1:13" ht="13.35" customHeight="1" x14ac:dyDescent="0.25">
      <c r="A22" s="586" t="s">
        <v>350</v>
      </c>
      <c r="B22" s="587"/>
      <c r="C22" s="587"/>
      <c r="D22" s="587"/>
      <c r="E22" s="588"/>
      <c r="F22" s="70" t="s">
        <v>71</v>
      </c>
      <c r="G22" s="136" t="s">
        <v>72</v>
      </c>
      <c r="H22" s="136">
        <f>K16</f>
        <v>1.7999999999999998</v>
      </c>
      <c r="I22" s="140">
        <f>H22*100/$K$5</f>
        <v>0.56697377746279232</v>
      </c>
      <c r="J22" s="136">
        <v>5</v>
      </c>
      <c r="K22" s="524"/>
      <c r="L22" s="524"/>
      <c r="M22" s="523"/>
    </row>
    <row r="23" spans="1:13" ht="13.35" customHeight="1" x14ac:dyDescent="0.25">
      <c r="A23" s="586" t="s">
        <v>351</v>
      </c>
      <c r="B23" s="587"/>
      <c r="C23" s="587"/>
      <c r="D23" s="587"/>
      <c r="E23" s="588"/>
      <c r="F23" s="70" t="s">
        <v>122</v>
      </c>
      <c r="G23" s="136" t="s">
        <v>71</v>
      </c>
      <c r="H23" s="136">
        <f>K17</f>
        <v>6</v>
      </c>
      <c r="I23" s="140">
        <f>H23*100/$K$5</f>
        <v>1.8899125915426414</v>
      </c>
      <c r="J23" s="136">
        <v>25</v>
      </c>
      <c r="K23" s="524"/>
      <c r="L23" s="524"/>
      <c r="M23" s="523"/>
    </row>
    <row r="24" spans="1:13" ht="13.35" customHeight="1" x14ac:dyDescent="0.25">
      <c r="A24" s="622"/>
      <c r="B24" s="622"/>
      <c r="C24" s="622"/>
      <c r="D24" s="622"/>
      <c r="E24" s="622"/>
      <c r="F24" s="70"/>
      <c r="G24" s="136"/>
      <c r="H24" s="136"/>
      <c r="I24" s="140"/>
      <c r="J24" s="136"/>
      <c r="K24" s="524"/>
      <c r="L24" s="524"/>
      <c r="M24" s="523"/>
    </row>
    <row r="25" spans="1:13" ht="13.35" customHeight="1" x14ac:dyDescent="0.25">
      <c r="A25" s="630"/>
      <c r="B25" s="631"/>
      <c r="C25" s="631"/>
      <c r="D25" s="631"/>
      <c r="E25" s="632"/>
      <c r="F25" s="70"/>
      <c r="G25" s="136"/>
      <c r="H25" s="136"/>
      <c r="I25" s="140"/>
      <c r="J25" s="136"/>
      <c r="K25" s="50" t="s">
        <v>71</v>
      </c>
      <c r="L25" s="492">
        <f>1+(9/98)*(100-MAX(J20:J25))</f>
        <v>7.795918367346939</v>
      </c>
      <c r="M25" s="492"/>
    </row>
    <row r="26" spans="1:13" ht="14.45" customHeight="1" x14ac:dyDescent="0.25">
      <c r="A26" s="494" t="s">
        <v>12</v>
      </c>
      <c r="B26" s="494"/>
      <c r="C26" s="494"/>
      <c r="D26" s="494"/>
      <c r="E26" s="494"/>
      <c r="F26" s="494"/>
      <c r="G26" s="494"/>
      <c r="H26" s="494"/>
      <c r="I26" s="494"/>
      <c r="J26" s="494"/>
      <c r="K26" s="494"/>
      <c r="L26" s="494"/>
      <c r="M26" s="494"/>
    </row>
    <row r="27" spans="1:13" ht="13.9" customHeight="1" x14ac:dyDescent="0.25">
      <c r="A27" s="495" t="s">
        <v>75</v>
      </c>
      <c r="B27" s="495"/>
      <c r="C27" s="495"/>
      <c r="D27" s="495"/>
      <c r="E27" s="495"/>
      <c r="F27" s="495"/>
      <c r="G27" s="495"/>
      <c r="H27" s="495"/>
      <c r="I27" s="495"/>
      <c r="J27" s="58" t="s">
        <v>102</v>
      </c>
      <c r="K27" s="134" t="s">
        <v>13</v>
      </c>
      <c r="L27" s="494" t="s">
        <v>15</v>
      </c>
      <c r="M27" s="494"/>
    </row>
    <row r="28" spans="1:13" ht="13.9" customHeight="1" x14ac:dyDescent="0.25">
      <c r="A28" s="137">
        <v>26</v>
      </c>
      <c r="B28" s="137">
        <v>25</v>
      </c>
      <c r="C28" s="137">
        <v>19</v>
      </c>
      <c r="D28" s="137">
        <v>5</v>
      </c>
      <c r="E28" s="137">
        <v>5</v>
      </c>
      <c r="F28" s="137">
        <v>0</v>
      </c>
      <c r="G28" s="7"/>
      <c r="H28" s="137"/>
      <c r="I28" s="7"/>
      <c r="J28" s="8">
        <f>SUM(A28:H28)</f>
        <v>80</v>
      </c>
      <c r="K28" s="134">
        <f>M20</f>
        <v>4</v>
      </c>
      <c r="L28" s="494">
        <v>46</v>
      </c>
      <c r="M28" s="494"/>
    </row>
    <row r="29" spans="1:13" ht="13.9" customHeight="1" x14ac:dyDescent="0.25">
      <c r="A29" s="137">
        <f>B28</f>
        <v>25</v>
      </c>
      <c r="B29" s="137">
        <f>C28</f>
        <v>19</v>
      </c>
      <c r="C29" s="137">
        <f>D28</f>
        <v>5</v>
      </c>
      <c r="D29" s="137">
        <f>E28</f>
        <v>5</v>
      </c>
      <c r="E29" s="137">
        <v>2</v>
      </c>
      <c r="F29" s="137"/>
      <c r="G29" s="137"/>
      <c r="H29" s="137"/>
      <c r="I29" s="7"/>
      <c r="J29" s="8">
        <f>SUM(A29:H29)</f>
        <v>56</v>
      </c>
      <c r="K29" s="134">
        <f>K28-1</f>
        <v>3</v>
      </c>
      <c r="L29" s="494">
        <v>36</v>
      </c>
      <c r="M29" s="494"/>
    </row>
    <row r="30" spans="1:13" ht="13.9" customHeight="1" x14ac:dyDescent="0.25">
      <c r="A30" s="137">
        <f>B29</f>
        <v>19</v>
      </c>
      <c r="B30" s="137">
        <f t="shared" ref="B30:D31" si="1">C29</f>
        <v>5</v>
      </c>
      <c r="C30" s="137">
        <f t="shared" si="1"/>
        <v>5</v>
      </c>
      <c r="D30" s="137">
        <f t="shared" si="1"/>
        <v>2</v>
      </c>
      <c r="E30" s="137">
        <v>2</v>
      </c>
      <c r="F30" s="137"/>
      <c r="G30" s="137"/>
      <c r="H30" s="137"/>
      <c r="I30" s="7"/>
      <c r="J30" s="8">
        <f>SUM(A30:H30)</f>
        <v>33</v>
      </c>
      <c r="K30" s="134">
        <f>K29-1</f>
        <v>2</v>
      </c>
      <c r="L30" s="494">
        <v>25</v>
      </c>
      <c r="M30" s="494"/>
    </row>
    <row r="31" spans="1:13" ht="13.9" customHeight="1" x14ac:dyDescent="0.25">
      <c r="A31" s="137">
        <f>B30</f>
        <v>5</v>
      </c>
      <c r="B31" s="137">
        <f t="shared" si="1"/>
        <v>5</v>
      </c>
      <c r="C31" s="137">
        <f t="shared" si="1"/>
        <v>2</v>
      </c>
      <c r="D31" s="137">
        <f>E30</f>
        <v>2</v>
      </c>
      <c r="E31" s="137">
        <v>2</v>
      </c>
      <c r="F31" s="137"/>
      <c r="G31" s="137"/>
      <c r="H31" s="137"/>
      <c r="I31" s="7"/>
      <c r="J31" s="8">
        <f>SUM(A31:H31)</f>
        <v>16</v>
      </c>
      <c r="K31" s="134">
        <f>K30-1</f>
        <v>1</v>
      </c>
      <c r="L31" s="494">
        <v>16</v>
      </c>
      <c r="M31" s="494"/>
    </row>
    <row r="32" spans="1:13" ht="13.15" customHeight="1" thickBot="1" x14ac:dyDescent="0.3">
      <c r="A32" s="580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2"/>
    </row>
    <row r="33" spans="1:13" ht="13.1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545" t="s">
        <v>103</v>
      </c>
      <c r="K33" s="546"/>
      <c r="L33" s="546">
        <f>MAX(L28:M31)</f>
        <v>46</v>
      </c>
      <c r="M33" s="547"/>
    </row>
    <row r="34" spans="1:13" ht="14.4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538" t="s">
        <v>104</v>
      </c>
      <c r="K34" s="494"/>
      <c r="L34" s="494">
        <f>100-L33</f>
        <v>54</v>
      </c>
      <c r="M34" s="539"/>
    </row>
    <row r="35" spans="1:13" ht="14.45" customHeight="1" x14ac:dyDescent="0.25">
      <c r="A35" s="35"/>
      <c r="B35" s="24"/>
      <c r="C35" s="24"/>
      <c r="D35" s="25"/>
      <c r="E35" s="25"/>
      <c r="F35" s="25"/>
      <c r="G35" s="25"/>
      <c r="H35" s="25"/>
      <c r="I35" s="25"/>
      <c r="J35" s="572" t="s">
        <v>105</v>
      </c>
      <c r="K35" s="551"/>
      <c r="L35" s="551"/>
      <c r="M35" s="573"/>
    </row>
    <row r="36" spans="1:13" ht="14.25" customHeight="1" thickBot="1" x14ac:dyDescent="0.3">
      <c r="A36" s="35"/>
      <c r="B36" s="24"/>
      <c r="C36" s="24"/>
      <c r="D36" s="30" t="s">
        <v>0</v>
      </c>
      <c r="E36" s="30"/>
      <c r="F36" s="30"/>
      <c r="G36" s="30"/>
      <c r="H36" s="30"/>
      <c r="I36" s="31"/>
      <c r="J36" s="506" t="s">
        <v>170</v>
      </c>
      <c r="K36" s="507"/>
      <c r="L36" s="507"/>
      <c r="M36" s="508"/>
    </row>
    <row r="37" spans="1:13" ht="14.25" customHeight="1" thickBot="1" x14ac:dyDescent="0.3">
      <c r="A37" s="36"/>
      <c r="B37" s="27"/>
      <c r="C37" s="27"/>
      <c r="D37" s="27"/>
      <c r="E37" s="27"/>
      <c r="F37" s="27"/>
      <c r="G37" s="27"/>
      <c r="H37" s="27"/>
      <c r="I37" s="27"/>
      <c r="J37" s="563"/>
      <c r="K37" s="564"/>
      <c r="L37" s="564"/>
      <c r="M37" s="565"/>
    </row>
    <row r="38" spans="1:13" ht="14.25" customHeight="1" x14ac:dyDescent="0.25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</row>
    <row r="39" spans="1:13" ht="14.25" customHeight="1" x14ac:dyDescent="0.25">
      <c r="A39" s="260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</row>
    <row r="40" spans="1:13" ht="14.25" customHeight="1" x14ac:dyDescent="0.25">
      <c r="A40" s="260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</row>
    <row r="41" spans="1:13" ht="14.25" customHeight="1" x14ac:dyDescent="0.25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</row>
    <row r="42" spans="1:13" ht="14.25" customHeight="1" x14ac:dyDescent="0.25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</row>
    <row r="43" spans="1:13" ht="14.25" customHeight="1" x14ac:dyDescent="0.25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</row>
    <row r="44" spans="1:13" ht="14.25" customHeight="1" x14ac:dyDescent="0.25">
      <c r="A44" s="260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5" spans="1:13" ht="14.25" customHeight="1" x14ac:dyDescent="0.25">
      <c r="A45" s="260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</row>
    <row r="46" spans="1:13" x14ac:dyDescent="0.25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</row>
    <row r="47" spans="1:13" ht="21.75" customHeight="1" x14ac:dyDescent="0.25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</row>
  </sheetData>
  <mergeCells count="57">
    <mergeCell ref="J37:M37"/>
    <mergeCell ref="A17:E17"/>
    <mergeCell ref="L28:M28"/>
    <mergeCell ref="L29:M29"/>
    <mergeCell ref="A27:I27"/>
    <mergeCell ref="L27:M27"/>
    <mergeCell ref="A18:M18"/>
    <mergeCell ref="A23:E23"/>
    <mergeCell ref="A24:E24"/>
    <mergeCell ref="A19:E19"/>
    <mergeCell ref="K19:L19"/>
    <mergeCell ref="A20:E20"/>
    <mergeCell ref="K20:L24"/>
    <mergeCell ref="A25:E25"/>
    <mergeCell ref="K17:M17"/>
    <mergeCell ref="M20:M24"/>
    <mergeCell ref="A21:E21"/>
    <mergeCell ref="J36:M36"/>
    <mergeCell ref="A10:E10"/>
    <mergeCell ref="J33:K33"/>
    <mergeCell ref="L33:M33"/>
    <mergeCell ref="J34:K34"/>
    <mergeCell ref="L34:M34"/>
    <mergeCell ref="J35:M35"/>
    <mergeCell ref="L30:M30"/>
    <mergeCell ref="L31:M31"/>
    <mergeCell ref="L25:M25"/>
    <mergeCell ref="A26:M26"/>
    <mergeCell ref="A32:M32"/>
    <mergeCell ref="A13:E13"/>
    <mergeCell ref="K13:M13"/>
    <mergeCell ref="A15:E15"/>
    <mergeCell ref="K15:M15"/>
    <mergeCell ref="K16:M16"/>
    <mergeCell ref="A14:E14"/>
    <mergeCell ref="A9:E9"/>
    <mergeCell ref="K9:M9"/>
    <mergeCell ref="K10:M10"/>
    <mergeCell ref="K11:M11"/>
    <mergeCell ref="K12:M12"/>
    <mergeCell ref="A16:E16"/>
    <mergeCell ref="A22:E22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K14:M14"/>
    <mergeCell ref="A11:E11"/>
    <mergeCell ref="A12:E1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7"/>
  <sheetViews>
    <sheetView topLeftCell="A42" zoomScaleNormal="100" workbookViewId="0">
      <selection activeCell="A45" sqref="A45:XFD45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8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8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8" ht="13.5" customHeight="1" x14ac:dyDescent="0.25">
      <c r="A3" s="531"/>
      <c r="B3" s="531"/>
      <c r="C3" s="531"/>
      <c r="D3" s="532"/>
      <c r="E3" s="133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8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8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132" t="s">
        <v>86</v>
      </c>
      <c r="H5" s="537" t="s">
        <v>5</v>
      </c>
      <c r="I5" s="537"/>
      <c r="J5" s="132" t="s">
        <v>87</v>
      </c>
      <c r="K5" s="525">
        <f>7.5*42.33</f>
        <v>317.47499999999997</v>
      </c>
      <c r="L5" s="526"/>
      <c r="M5" s="9" t="s">
        <v>73</v>
      </c>
    </row>
    <row r="6" spans="1:18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8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8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8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8" ht="12.75" customHeight="1" x14ac:dyDescent="0.25">
      <c r="A10" s="586" t="s">
        <v>177</v>
      </c>
      <c r="B10" s="587"/>
      <c r="C10" s="587"/>
      <c r="D10" s="587"/>
      <c r="E10" s="588"/>
      <c r="F10" s="70" t="s">
        <v>122</v>
      </c>
      <c r="G10" s="104" t="s">
        <v>94</v>
      </c>
      <c r="H10" s="106">
        <v>36.700000000000003</v>
      </c>
      <c r="I10" s="136">
        <v>7</v>
      </c>
      <c r="J10" s="139"/>
      <c r="K10" s="557">
        <f>H10*I10</f>
        <v>256.90000000000003</v>
      </c>
      <c r="L10" s="533"/>
      <c r="M10" s="534"/>
    </row>
    <row r="11" spans="1:18" ht="13.35" customHeight="1" x14ac:dyDescent="0.25">
      <c r="A11" s="586" t="s">
        <v>124</v>
      </c>
      <c r="B11" s="587"/>
      <c r="C11" s="587"/>
      <c r="D11" s="587"/>
      <c r="E11" s="588"/>
      <c r="F11" s="70" t="s">
        <v>122</v>
      </c>
      <c r="G11" s="104" t="s">
        <v>94</v>
      </c>
      <c r="H11" s="106">
        <v>1.4</v>
      </c>
      <c r="I11" s="136">
        <v>0.8</v>
      </c>
      <c r="J11" s="139"/>
      <c r="K11" s="557">
        <f>H11*I11</f>
        <v>1.1199999999999999</v>
      </c>
      <c r="L11" s="533"/>
      <c r="M11" s="534"/>
      <c r="P11" s="101"/>
      <c r="Q11" s="101"/>
      <c r="R11" s="101"/>
    </row>
    <row r="12" spans="1:18" ht="13.35" customHeight="1" x14ac:dyDescent="0.25">
      <c r="A12" s="586" t="s">
        <v>124</v>
      </c>
      <c r="B12" s="587"/>
      <c r="C12" s="587"/>
      <c r="D12" s="587"/>
      <c r="E12" s="588"/>
      <c r="F12" s="70" t="s">
        <v>122</v>
      </c>
      <c r="G12" s="104" t="s">
        <v>94</v>
      </c>
      <c r="H12" s="139">
        <v>1.5</v>
      </c>
      <c r="I12" s="136">
        <v>0.3</v>
      </c>
      <c r="J12" s="139"/>
      <c r="K12" s="557">
        <f>H12*I12</f>
        <v>0.44999999999999996</v>
      </c>
      <c r="L12" s="533"/>
      <c r="M12" s="534"/>
      <c r="P12" s="101"/>
      <c r="Q12" s="101"/>
      <c r="R12" s="101"/>
    </row>
    <row r="13" spans="1:18" ht="13.35" customHeight="1" x14ac:dyDescent="0.25">
      <c r="A13" s="586" t="s">
        <v>124</v>
      </c>
      <c r="B13" s="587"/>
      <c r="C13" s="587"/>
      <c r="D13" s="587"/>
      <c r="E13" s="588"/>
      <c r="F13" s="70" t="s">
        <v>122</v>
      </c>
      <c r="G13" s="104" t="s">
        <v>94</v>
      </c>
      <c r="H13" s="139">
        <v>2.7</v>
      </c>
      <c r="I13" s="105">
        <v>0.6</v>
      </c>
      <c r="J13" s="139"/>
      <c r="K13" s="557">
        <f>H13*I13</f>
        <v>1.62</v>
      </c>
      <c r="L13" s="533"/>
      <c r="M13" s="534"/>
      <c r="O13" s="109" t="s">
        <v>162</v>
      </c>
      <c r="P13" s="109"/>
      <c r="Q13" s="109"/>
    </row>
    <row r="14" spans="1:18" ht="13.35" customHeight="1" x14ac:dyDescent="0.25">
      <c r="A14" s="586" t="s">
        <v>124</v>
      </c>
      <c r="B14" s="587"/>
      <c r="C14" s="587"/>
      <c r="D14" s="587"/>
      <c r="E14" s="588"/>
      <c r="F14" s="70" t="s">
        <v>122</v>
      </c>
      <c r="G14" s="104" t="s">
        <v>94</v>
      </c>
      <c r="H14" s="139">
        <v>12.7</v>
      </c>
      <c r="I14" s="105">
        <v>2.5</v>
      </c>
      <c r="K14" s="557">
        <f>H14*I14</f>
        <v>31.75</v>
      </c>
      <c r="L14" s="533"/>
      <c r="M14" s="534"/>
      <c r="O14" s="109" t="s">
        <v>159</v>
      </c>
      <c r="P14" s="109"/>
      <c r="Q14" s="109">
        <v>7</v>
      </c>
    </row>
    <row r="15" spans="1:18" ht="13.35" customHeight="1" x14ac:dyDescent="0.25">
      <c r="A15" s="586" t="s">
        <v>174</v>
      </c>
      <c r="B15" s="587"/>
      <c r="C15" s="587"/>
      <c r="D15" s="588"/>
      <c r="E15" s="141">
        <v>2</v>
      </c>
      <c r="F15" s="70" t="s">
        <v>24</v>
      </c>
      <c r="G15" s="104" t="s">
        <v>71</v>
      </c>
      <c r="H15" s="139">
        <v>0.8</v>
      </c>
      <c r="I15" s="105">
        <v>0.5</v>
      </c>
      <c r="K15" s="557">
        <f>H15*I15*E15</f>
        <v>0.8</v>
      </c>
      <c r="L15" s="533"/>
      <c r="M15" s="534"/>
      <c r="O15" s="109"/>
      <c r="P15" s="109"/>
      <c r="Q15" s="109"/>
    </row>
    <row r="16" spans="1:18" ht="13.35" customHeight="1" x14ac:dyDescent="0.25">
      <c r="A16" s="586" t="s">
        <v>90</v>
      </c>
      <c r="B16" s="587"/>
      <c r="C16" s="587"/>
      <c r="D16" s="587"/>
      <c r="E16" s="588"/>
      <c r="F16" s="70" t="s">
        <v>122</v>
      </c>
      <c r="G16" s="104" t="s">
        <v>72</v>
      </c>
      <c r="H16" s="139">
        <v>42</v>
      </c>
      <c r="I16" s="105">
        <v>0.3</v>
      </c>
      <c r="K16" s="557">
        <f>H16*I16</f>
        <v>12.6</v>
      </c>
      <c r="L16" s="533"/>
      <c r="M16" s="534"/>
      <c r="O16" s="109"/>
      <c r="P16" s="109"/>
      <c r="Q16" s="109"/>
    </row>
    <row r="17" spans="1:13" ht="13.35" customHeight="1" x14ac:dyDescent="0.25">
      <c r="A17" s="586"/>
      <c r="B17" s="587"/>
      <c r="C17" s="587"/>
      <c r="D17" s="587"/>
      <c r="E17" s="588"/>
      <c r="F17" s="70"/>
      <c r="G17" s="104"/>
      <c r="H17" s="139"/>
      <c r="I17" s="139"/>
      <c r="J17" s="139"/>
      <c r="K17" s="557"/>
      <c r="L17" s="533"/>
      <c r="M17" s="534"/>
    </row>
    <row r="18" spans="1:13" ht="13.35" customHeight="1" x14ac:dyDescent="0.25">
      <c r="A18" s="586"/>
      <c r="B18" s="587"/>
      <c r="C18" s="587"/>
      <c r="D18" s="587"/>
      <c r="E18" s="588"/>
      <c r="F18" s="59"/>
      <c r="G18" s="104"/>
      <c r="H18" s="106"/>
      <c r="I18" s="136"/>
      <c r="J18" s="139"/>
      <c r="K18" s="557"/>
      <c r="L18" s="533"/>
      <c r="M18" s="534"/>
    </row>
    <row r="19" spans="1:13" ht="13.35" customHeight="1" x14ac:dyDescent="0.25">
      <c r="A19" s="586"/>
      <c r="B19" s="587"/>
      <c r="C19" s="587"/>
      <c r="D19" s="587"/>
      <c r="E19" s="588"/>
      <c r="F19" s="7"/>
      <c r="G19" s="7"/>
      <c r="H19" s="7"/>
      <c r="I19" s="7"/>
      <c r="J19" s="7"/>
      <c r="K19" s="493"/>
      <c r="L19" s="493"/>
      <c r="M19" s="493"/>
    </row>
    <row r="20" spans="1:13" ht="13.35" customHeight="1" x14ac:dyDescent="0.25">
      <c r="A20" s="586"/>
      <c r="B20" s="587"/>
      <c r="C20" s="587"/>
      <c r="D20" s="587"/>
      <c r="E20" s="588"/>
      <c r="F20" s="136"/>
      <c r="G20" s="136"/>
      <c r="H20" s="136"/>
      <c r="I20" s="136"/>
      <c r="J20" s="136"/>
      <c r="K20" s="493"/>
      <c r="L20" s="493"/>
      <c r="M20" s="493"/>
    </row>
    <row r="21" spans="1:13" ht="13.35" customHeight="1" x14ac:dyDescent="0.25">
      <c r="A21" s="586"/>
      <c r="B21" s="587"/>
      <c r="C21" s="587"/>
      <c r="D21" s="587"/>
      <c r="E21" s="588"/>
      <c r="F21" s="136"/>
      <c r="G21" s="136"/>
      <c r="H21" s="136"/>
      <c r="I21" s="136"/>
      <c r="J21" s="136"/>
      <c r="K21" s="493"/>
      <c r="L21" s="493"/>
      <c r="M21" s="493"/>
    </row>
    <row r="22" spans="1:13" ht="13.35" customHeight="1" x14ac:dyDescent="0.25">
      <c r="A22" s="494" t="s">
        <v>97</v>
      </c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</row>
    <row r="23" spans="1:13" ht="24.75" customHeight="1" x14ac:dyDescent="0.25">
      <c r="A23" s="502" t="s">
        <v>8</v>
      </c>
      <c r="B23" s="502"/>
      <c r="C23" s="502"/>
      <c r="D23" s="502"/>
      <c r="E23" s="502"/>
      <c r="F23" s="10" t="s">
        <v>24</v>
      </c>
      <c r="G23" s="11" t="s">
        <v>9</v>
      </c>
      <c r="H23" s="138" t="s">
        <v>20</v>
      </c>
      <c r="I23" s="12" t="s">
        <v>10</v>
      </c>
      <c r="J23" s="138" t="s">
        <v>11</v>
      </c>
      <c r="K23" s="509" t="s">
        <v>101</v>
      </c>
      <c r="L23" s="509"/>
      <c r="M23" s="10" t="s">
        <v>77</v>
      </c>
    </row>
    <row r="24" spans="1:13" ht="13.35" customHeight="1" x14ac:dyDescent="0.25">
      <c r="A24" s="586" t="s">
        <v>124</v>
      </c>
      <c r="B24" s="587"/>
      <c r="C24" s="587"/>
      <c r="D24" s="587"/>
      <c r="E24" s="588"/>
      <c r="F24" s="70" t="s">
        <v>122</v>
      </c>
      <c r="G24" s="136" t="s">
        <v>94</v>
      </c>
      <c r="H24" s="136">
        <f>SUM(K11:M14)</f>
        <v>34.94</v>
      </c>
      <c r="I24" s="140">
        <f>H24*100/$K$5</f>
        <v>11.005590991416648</v>
      </c>
      <c r="J24" s="136">
        <v>72</v>
      </c>
      <c r="K24" s="524">
        <f>SUM(J24:J29)</f>
        <v>154</v>
      </c>
      <c r="L24" s="524"/>
      <c r="M24" s="523">
        <v>4</v>
      </c>
    </row>
    <row r="25" spans="1:13" ht="13.35" customHeight="1" x14ac:dyDescent="0.25">
      <c r="A25" s="586" t="s">
        <v>174</v>
      </c>
      <c r="B25" s="587"/>
      <c r="C25" s="587"/>
      <c r="D25" s="587"/>
      <c r="E25" s="588"/>
      <c r="F25" s="70" t="s">
        <v>24</v>
      </c>
      <c r="G25" s="148" t="s">
        <v>94</v>
      </c>
      <c r="H25" s="148">
        <f>K15</f>
        <v>0.8</v>
      </c>
      <c r="I25" s="140">
        <f>H25*100/$K$5</f>
        <v>0.25198834553901883</v>
      </c>
      <c r="J25" s="148">
        <v>31</v>
      </c>
      <c r="K25" s="524"/>
      <c r="L25" s="524"/>
      <c r="M25" s="523"/>
    </row>
    <row r="26" spans="1:13" ht="13.35" customHeight="1" x14ac:dyDescent="0.25">
      <c r="A26" s="586" t="s">
        <v>90</v>
      </c>
      <c r="B26" s="587"/>
      <c r="C26" s="587"/>
      <c r="D26" s="587"/>
      <c r="E26" s="588"/>
      <c r="F26" s="70" t="s">
        <v>122</v>
      </c>
      <c r="G26" s="148" t="s">
        <v>71</v>
      </c>
      <c r="H26" s="148">
        <f>K16</f>
        <v>12.6</v>
      </c>
      <c r="I26" s="140">
        <f>H26*100/$K$5</f>
        <v>3.9688164422395467</v>
      </c>
      <c r="J26" s="148">
        <v>33</v>
      </c>
      <c r="K26" s="524"/>
      <c r="L26" s="524"/>
      <c r="M26" s="523"/>
    </row>
    <row r="27" spans="1:13" ht="13.35" customHeight="1" x14ac:dyDescent="0.25">
      <c r="A27" s="586" t="s">
        <v>157</v>
      </c>
      <c r="B27" s="587"/>
      <c r="C27" s="587"/>
      <c r="D27" s="587"/>
      <c r="E27" s="588"/>
      <c r="F27" s="70" t="s">
        <v>122</v>
      </c>
      <c r="G27" s="136" t="s">
        <v>94</v>
      </c>
      <c r="H27" s="148">
        <f>K10</f>
        <v>256.90000000000003</v>
      </c>
      <c r="I27" s="140">
        <f>H27*100/$K$5</f>
        <v>80.919757461217444</v>
      </c>
      <c r="J27" s="136">
        <v>18</v>
      </c>
      <c r="K27" s="524"/>
      <c r="L27" s="524"/>
      <c r="M27" s="523"/>
    </row>
    <row r="28" spans="1:13" ht="13.35" customHeight="1" x14ac:dyDescent="0.25">
      <c r="A28" s="622"/>
      <c r="B28" s="622"/>
      <c r="C28" s="622"/>
      <c r="D28" s="622"/>
      <c r="E28" s="622"/>
      <c r="F28" s="70"/>
      <c r="G28" s="136"/>
      <c r="H28" s="136"/>
      <c r="I28" s="140"/>
      <c r="J28" s="136"/>
      <c r="K28" s="524"/>
      <c r="L28" s="524"/>
      <c r="M28" s="523"/>
    </row>
    <row r="29" spans="1:13" ht="13.35" customHeight="1" x14ac:dyDescent="0.25">
      <c r="A29" s="630"/>
      <c r="B29" s="631"/>
      <c r="C29" s="631"/>
      <c r="D29" s="631"/>
      <c r="E29" s="632"/>
      <c r="F29" s="70"/>
      <c r="G29" s="136"/>
      <c r="H29" s="136"/>
      <c r="I29" s="140"/>
      <c r="J29" s="136"/>
      <c r="K29" s="50" t="s">
        <v>71</v>
      </c>
      <c r="L29" s="492">
        <f>1+(9/98)*(100-MAX(J24:J29))</f>
        <v>3.5714285714285716</v>
      </c>
      <c r="M29" s="492"/>
    </row>
    <row r="30" spans="1:13" ht="13.35" customHeight="1" x14ac:dyDescent="0.25">
      <c r="A30" s="488"/>
      <c r="B30" s="488"/>
      <c r="C30" s="488"/>
      <c r="D30" s="488"/>
      <c r="E30" s="488"/>
      <c r="F30" s="7"/>
      <c r="G30" s="136"/>
      <c r="H30" s="136"/>
      <c r="I30" s="139"/>
      <c r="J30" s="136"/>
      <c r="K30" s="136"/>
      <c r="L30" s="136"/>
      <c r="M30" s="135"/>
    </row>
    <row r="31" spans="1:13" ht="13.35" customHeight="1" x14ac:dyDescent="0.25">
      <c r="A31" s="488"/>
      <c r="B31" s="488"/>
      <c r="C31" s="488"/>
      <c r="D31" s="488"/>
      <c r="E31" s="488"/>
      <c r="F31" s="7"/>
      <c r="G31" s="136"/>
      <c r="H31" s="136"/>
      <c r="I31" s="136"/>
      <c r="J31" s="136"/>
      <c r="K31" s="136"/>
      <c r="L31" s="136"/>
      <c r="M31" s="135"/>
    </row>
    <row r="32" spans="1:13" ht="13.35" customHeight="1" x14ac:dyDescent="0.25">
      <c r="A32" s="488"/>
      <c r="B32" s="488"/>
      <c r="C32" s="488"/>
      <c r="D32" s="488"/>
      <c r="E32" s="488"/>
      <c r="F32" s="7"/>
      <c r="G32" s="136"/>
      <c r="H32" s="136"/>
      <c r="I32" s="136"/>
      <c r="J32" s="136"/>
      <c r="K32" s="136"/>
      <c r="L32" s="136"/>
      <c r="M32" s="136"/>
    </row>
    <row r="33" spans="1:13" ht="14.45" customHeight="1" x14ac:dyDescent="0.25">
      <c r="A33" s="494" t="s">
        <v>12</v>
      </c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</row>
    <row r="34" spans="1:13" ht="13.9" customHeight="1" x14ac:dyDescent="0.25">
      <c r="A34" s="495" t="s">
        <v>75</v>
      </c>
      <c r="B34" s="495"/>
      <c r="C34" s="495"/>
      <c r="D34" s="495"/>
      <c r="E34" s="495"/>
      <c r="F34" s="495"/>
      <c r="G34" s="495"/>
      <c r="H34" s="495"/>
      <c r="I34" s="495"/>
      <c r="J34" s="58" t="s">
        <v>102</v>
      </c>
      <c r="K34" s="134" t="s">
        <v>13</v>
      </c>
      <c r="L34" s="494" t="s">
        <v>15</v>
      </c>
      <c r="M34" s="494"/>
    </row>
    <row r="35" spans="1:13" ht="13.9" customHeight="1" x14ac:dyDescent="0.25">
      <c r="A35" s="137">
        <v>72</v>
      </c>
      <c r="B35" s="137">
        <v>33</v>
      </c>
      <c r="C35" s="137">
        <v>31</v>
      </c>
      <c r="D35" s="137">
        <v>18</v>
      </c>
      <c r="E35" s="137"/>
      <c r="F35" s="137"/>
      <c r="G35" s="7"/>
      <c r="H35" s="137"/>
      <c r="I35" s="7"/>
      <c r="J35" s="8">
        <f>SUM(A35:H35)</f>
        <v>154</v>
      </c>
      <c r="K35" s="134">
        <f>M24</f>
        <v>4</v>
      </c>
      <c r="L35" s="494">
        <v>84</v>
      </c>
      <c r="M35" s="494"/>
    </row>
    <row r="36" spans="1:13" ht="13.9" customHeight="1" x14ac:dyDescent="0.25">
      <c r="A36" s="137">
        <f t="shared" ref="A36:C38" si="0">B35</f>
        <v>33</v>
      </c>
      <c r="B36" s="137">
        <f t="shared" si="0"/>
        <v>31</v>
      </c>
      <c r="C36" s="137">
        <f t="shared" si="0"/>
        <v>18</v>
      </c>
      <c r="D36" s="137">
        <v>2</v>
      </c>
      <c r="E36" s="137"/>
      <c r="F36" s="137"/>
      <c r="G36" s="137"/>
      <c r="H36" s="137"/>
      <c r="I36" s="7"/>
      <c r="J36" s="8">
        <f>SUM(A36:H36)</f>
        <v>84</v>
      </c>
      <c r="K36" s="134">
        <f>K35-1</f>
        <v>3</v>
      </c>
      <c r="L36" s="494">
        <v>54</v>
      </c>
      <c r="M36" s="494"/>
    </row>
    <row r="37" spans="1:13" ht="13.9" customHeight="1" x14ac:dyDescent="0.25">
      <c r="A37" s="137">
        <f t="shared" si="0"/>
        <v>31</v>
      </c>
      <c r="B37" s="137">
        <f t="shared" si="0"/>
        <v>18</v>
      </c>
      <c r="C37" s="137">
        <f t="shared" si="0"/>
        <v>2</v>
      </c>
      <c r="D37" s="137">
        <v>2</v>
      </c>
      <c r="E37" s="137"/>
      <c r="F37" s="137"/>
      <c r="G37" s="137"/>
      <c r="H37" s="137"/>
      <c r="I37" s="7"/>
      <c r="J37" s="8">
        <f>SUM(A37:H37)</f>
        <v>53</v>
      </c>
      <c r="K37" s="134">
        <f>K36-1</f>
        <v>2</v>
      </c>
      <c r="L37" s="494">
        <v>39</v>
      </c>
      <c r="M37" s="494"/>
    </row>
    <row r="38" spans="1:13" ht="13.9" customHeight="1" x14ac:dyDescent="0.25">
      <c r="A38" s="137">
        <f t="shared" si="0"/>
        <v>18</v>
      </c>
      <c r="B38" s="137">
        <f t="shared" si="0"/>
        <v>2</v>
      </c>
      <c r="C38" s="137">
        <f t="shared" si="0"/>
        <v>2</v>
      </c>
      <c r="D38" s="137">
        <v>2</v>
      </c>
      <c r="E38" s="137"/>
      <c r="F38" s="137"/>
      <c r="G38" s="137"/>
      <c r="H38" s="137"/>
      <c r="I38" s="7"/>
      <c r="J38" s="8">
        <f>SUM(A38:H38)</f>
        <v>24</v>
      </c>
      <c r="K38" s="134">
        <f>K37-1</f>
        <v>1</v>
      </c>
      <c r="L38" s="494">
        <v>29</v>
      </c>
      <c r="M38" s="494"/>
    </row>
    <row r="39" spans="1:13" ht="13.9" customHeight="1" x14ac:dyDescent="0.25">
      <c r="A39" s="137"/>
      <c r="B39" s="137"/>
      <c r="C39" s="137"/>
      <c r="D39" s="137"/>
      <c r="E39" s="137"/>
      <c r="F39" s="137"/>
      <c r="G39" s="137"/>
      <c r="H39" s="137"/>
      <c r="I39" s="137"/>
      <c r="J39" s="8"/>
      <c r="K39" s="134"/>
      <c r="L39" s="494"/>
      <c r="M39" s="494"/>
    </row>
    <row r="40" spans="1:13" ht="13.9" customHeight="1" x14ac:dyDescent="0.25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4"/>
      <c r="L40" s="494"/>
      <c r="M40" s="494"/>
    </row>
    <row r="41" spans="1:13" ht="13.15" customHeight="1" x14ac:dyDescent="0.25">
      <c r="A41" s="7"/>
      <c r="B41" s="7"/>
      <c r="C41" s="7"/>
      <c r="D41" s="136"/>
      <c r="E41" s="136"/>
      <c r="F41" s="136"/>
      <c r="G41" s="136"/>
      <c r="H41" s="136"/>
      <c r="I41" s="136"/>
      <c r="J41" s="136"/>
      <c r="K41" s="134"/>
      <c r="L41" s="494"/>
      <c r="M41" s="494"/>
    </row>
    <row r="42" spans="1:13" ht="13.15" customHeight="1" thickBot="1" x14ac:dyDescent="0.3">
      <c r="A42" s="580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2"/>
    </row>
    <row r="43" spans="1:13" ht="13.1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545" t="s">
        <v>103</v>
      </c>
      <c r="K43" s="546"/>
      <c r="L43" s="546">
        <f>MAX(L35:M41)</f>
        <v>84</v>
      </c>
      <c r="M43" s="547"/>
    </row>
    <row r="44" spans="1:13" ht="14.4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538" t="s">
        <v>104</v>
      </c>
      <c r="K44" s="494"/>
      <c r="L44" s="494">
        <f>100-L43</f>
        <v>16</v>
      </c>
      <c r="M44" s="539"/>
    </row>
    <row r="45" spans="1:13" ht="14.45" customHeight="1" x14ac:dyDescent="0.25">
      <c r="A45" s="35"/>
      <c r="B45" s="24"/>
      <c r="C45" s="24"/>
      <c r="D45" s="25"/>
      <c r="E45" s="25"/>
      <c r="F45" s="25"/>
      <c r="G45" s="25"/>
      <c r="H45" s="25"/>
      <c r="I45" s="25"/>
      <c r="J45" s="572" t="s">
        <v>105</v>
      </c>
      <c r="K45" s="551"/>
      <c r="L45" s="551"/>
      <c r="M45" s="573"/>
    </row>
    <row r="46" spans="1:13" ht="14.25" customHeight="1" thickBot="1" x14ac:dyDescent="0.3">
      <c r="A46" s="35"/>
      <c r="B46" s="24"/>
      <c r="C46" s="24"/>
      <c r="D46" s="30" t="s">
        <v>0</v>
      </c>
      <c r="E46" s="30"/>
      <c r="F46" s="30"/>
      <c r="G46" s="30"/>
      <c r="H46" s="30"/>
      <c r="I46" s="31"/>
      <c r="J46" s="506" t="s">
        <v>164</v>
      </c>
      <c r="K46" s="507"/>
      <c r="L46" s="507"/>
      <c r="M46" s="508"/>
    </row>
    <row r="47" spans="1:13" ht="14.25" customHeight="1" thickBo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593"/>
      <c r="K47" s="594"/>
      <c r="L47" s="594"/>
      <c r="M47" s="595"/>
    </row>
  </sheetData>
  <mergeCells count="71">
    <mergeCell ref="K21:M21"/>
    <mergeCell ref="A22:M22"/>
    <mergeCell ref="A23:E23"/>
    <mergeCell ref="K23:L23"/>
    <mergeCell ref="A20:E20"/>
    <mergeCell ref="A21:E21"/>
    <mergeCell ref="A18:E18"/>
    <mergeCell ref="A19:E19"/>
    <mergeCell ref="K20:M20"/>
    <mergeCell ref="K19:M19"/>
    <mergeCell ref="K17:M17"/>
    <mergeCell ref="K18:M18"/>
    <mergeCell ref="J46:M46"/>
    <mergeCell ref="A10:E10"/>
    <mergeCell ref="J43:K43"/>
    <mergeCell ref="L43:M43"/>
    <mergeCell ref="J44:K44"/>
    <mergeCell ref="L44:M44"/>
    <mergeCell ref="J45:M45"/>
    <mergeCell ref="L37:M37"/>
    <mergeCell ref="L38:M38"/>
    <mergeCell ref="L39:M39"/>
    <mergeCell ref="L40:M40"/>
    <mergeCell ref="L41:M41"/>
    <mergeCell ref="A42:M42"/>
    <mergeCell ref="A32:E32"/>
    <mergeCell ref="A33:M33"/>
    <mergeCell ref="A17:E17"/>
    <mergeCell ref="A15:D15"/>
    <mergeCell ref="A34:I34"/>
    <mergeCell ref="L34:M34"/>
    <mergeCell ref="L35:M35"/>
    <mergeCell ref="L36:M36"/>
    <mergeCell ref="A28:E28"/>
    <mergeCell ref="A29:E29"/>
    <mergeCell ref="L29:M29"/>
    <mergeCell ref="A30:E30"/>
    <mergeCell ref="A31:E31"/>
    <mergeCell ref="K24:L28"/>
    <mergeCell ref="M24:M28"/>
    <mergeCell ref="A27:E27"/>
    <mergeCell ref="A26:E26"/>
    <mergeCell ref="A25:E25"/>
    <mergeCell ref="A24:E24"/>
    <mergeCell ref="K9:M9"/>
    <mergeCell ref="K10:M10"/>
    <mergeCell ref="K11:M11"/>
    <mergeCell ref="K12:M12"/>
    <mergeCell ref="K16:M16"/>
    <mergeCell ref="A1:D3"/>
    <mergeCell ref="E1:M1"/>
    <mergeCell ref="E2:M2"/>
    <mergeCell ref="F3:M3"/>
    <mergeCell ref="C4:D4"/>
    <mergeCell ref="K4:M4"/>
    <mergeCell ref="J47:M47"/>
    <mergeCell ref="E5:F5"/>
    <mergeCell ref="H5:I5"/>
    <mergeCell ref="K5:L5"/>
    <mergeCell ref="A6:M6"/>
    <mergeCell ref="A7:M7"/>
    <mergeCell ref="A14:E14"/>
    <mergeCell ref="A16:E16"/>
    <mergeCell ref="K15:M15"/>
    <mergeCell ref="A8:M8"/>
    <mergeCell ref="K13:M13"/>
    <mergeCell ref="A11:E11"/>
    <mergeCell ref="A12:E12"/>
    <mergeCell ref="A13:E13"/>
    <mergeCell ref="K14:M14"/>
    <mergeCell ref="A9:E9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3"/>
  <sheetViews>
    <sheetView topLeftCell="A29" zoomScaleNormal="100" workbookViewId="0">
      <selection activeCell="M37" sqref="M37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5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5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5" ht="13.5" customHeight="1" x14ac:dyDescent="0.25">
      <c r="A3" s="531"/>
      <c r="B3" s="531"/>
      <c r="C3" s="531"/>
      <c r="D3" s="532"/>
      <c r="E3" s="163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5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5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162" t="str">
        <f>datos!G47</f>
        <v>20 + 350</v>
      </c>
      <c r="H5" s="537" t="s">
        <v>5</v>
      </c>
      <c r="I5" s="537"/>
      <c r="J5" s="162" t="str">
        <f>datos!H47</f>
        <v>20 + 393</v>
      </c>
      <c r="K5" s="636">
        <f>7.5*42.33</f>
        <v>317.47499999999997</v>
      </c>
      <c r="L5" s="637"/>
      <c r="M5" s="9" t="s">
        <v>73</v>
      </c>
    </row>
    <row r="6" spans="1:15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5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5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5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5" ht="13.35" customHeight="1" x14ac:dyDescent="0.25">
      <c r="A10" s="586" t="s">
        <v>124</v>
      </c>
      <c r="B10" s="587"/>
      <c r="C10" s="587"/>
      <c r="D10" s="587"/>
      <c r="E10" s="588"/>
      <c r="F10" s="70" t="s">
        <v>122</v>
      </c>
      <c r="G10" s="106" t="s">
        <v>71</v>
      </c>
      <c r="H10" s="106">
        <v>1.4</v>
      </c>
      <c r="I10" s="159">
        <v>2.8</v>
      </c>
      <c r="J10" s="139"/>
      <c r="K10" s="557">
        <f>H10*I10</f>
        <v>3.9199999999999995</v>
      </c>
      <c r="L10" s="533"/>
      <c r="M10" s="534"/>
      <c r="O10" s="101"/>
    </row>
    <row r="11" spans="1:15" ht="13.35" customHeight="1" x14ac:dyDescent="0.25">
      <c r="A11" s="586" t="s">
        <v>124</v>
      </c>
      <c r="B11" s="587"/>
      <c r="C11" s="587"/>
      <c r="D11" s="587"/>
      <c r="E11" s="588"/>
      <c r="F11" s="70" t="s">
        <v>122</v>
      </c>
      <c r="G11" s="106" t="s">
        <v>71</v>
      </c>
      <c r="H11" s="139">
        <v>2</v>
      </c>
      <c r="I11" s="159">
        <v>0.4</v>
      </c>
      <c r="J11" s="139"/>
      <c r="K11" s="557">
        <f>H11*I11</f>
        <v>0.8</v>
      </c>
      <c r="L11" s="533"/>
      <c r="M11" s="534"/>
      <c r="O11" s="101"/>
    </row>
    <row r="12" spans="1:15" ht="13.35" customHeight="1" x14ac:dyDescent="0.25">
      <c r="A12" s="586" t="s">
        <v>90</v>
      </c>
      <c r="B12" s="587"/>
      <c r="C12" s="587"/>
      <c r="D12" s="587"/>
      <c r="E12" s="588"/>
      <c r="F12" s="70" t="s">
        <v>122</v>
      </c>
      <c r="G12" s="159" t="s">
        <v>72</v>
      </c>
      <c r="H12" s="139">
        <v>12</v>
      </c>
      <c r="I12" s="105">
        <v>0.25</v>
      </c>
      <c r="J12" s="139"/>
      <c r="K12" s="557">
        <f>H12*I12</f>
        <v>3</v>
      </c>
      <c r="L12" s="533"/>
      <c r="M12" s="534"/>
    </row>
    <row r="13" spans="1:15" ht="13.35" customHeight="1" x14ac:dyDescent="0.25">
      <c r="A13" s="586" t="s">
        <v>157</v>
      </c>
      <c r="B13" s="587"/>
      <c r="C13" s="587"/>
      <c r="D13" s="587"/>
      <c r="E13" s="588"/>
      <c r="F13" s="70" t="s">
        <v>122</v>
      </c>
      <c r="G13" s="159" t="s">
        <v>94</v>
      </c>
      <c r="H13" s="139">
        <v>8</v>
      </c>
      <c r="I13" s="105">
        <v>5</v>
      </c>
      <c r="K13" s="557">
        <f>H13*I13</f>
        <v>40</v>
      </c>
      <c r="L13" s="533"/>
      <c r="M13" s="534"/>
    </row>
    <row r="14" spans="1:15" ht="13.35" customHeight="1" x14ac:dyDescent="0.25">
      <c r="A14" s="494" t="s">
        <v>97</v>
      </c>
      <c r="B14" s="494"/>
      <c r="C14" s="494"/>
      <c r="D14" s="494"/>
      <c r="E14" s="494"/>
      <c r="F14" s="494"/>
      <c r="G14" s="494"/>
      <c r="H14" s="494"/>
      <c r="I14" s="494"/>
      <c r="J14" s="494"/>
      <c r="K14" s="494"/>
      <c r="L14" s="494"/>
      <c r="M14" s="494"/>
    </row>
    <row r="15" spans="1:15" ht="24.75" customHeight="1" x14ac:dyDescent="0.25">
      <c r="A15" s="502" t="s">
        <v>8</v>
      </c>
      <c r="B15" s="502"/>
      <c r="C15" s="502"/>
      <c r="D15" s="502"/>
      <c r="E15" s="502"/>
      <c r="F15" s="10" t="s">
        <v>24</v>
      </c>
      <c r="G15" s="11" t="s">
        <v>9</v>
      </c>
      <c r="H15" s="164" t="s">
        <v>20</v>
      </c>
      <c r="I15" s="12" t="s">
        <v>10</v>
      </c>
      <c r="J15" s="164" t="s">
        <v>11</v>
      </c>
      <c r="K15" s="509" t="s">
        <v>101</v>
      </c>
      <c r="L15" s="509"/>
      <c r="M15" s="10" t="s">
        <v>77</v>
      </c>
    </row>
    <row r="16" spans="1:15" ht="13.35" customHeight="1" x14ac:dyDescent="0.25">
      <c r="A16" s="586" t="s">
        <v>124</v>
      </c>
      <c r="B16" s="587"/>
      <c r="C16" s="587"/>
      <c r="D16" s="587"/>
      <c r="E16" s="588"/>
      <c r="F16" s="70" t="s">
        <v>122</v>
      </c>
      <c r="G16" s="159" t="s">
        <v>71</v>
      </c>
      <c r="H16" s="159">
        <f>SUM(K10:M11)</f>
        <v>4.72</v>
      </c>
      <c r="I16" s="140">
        <f>H16*100/$K$5</f>
        <v>1.4867312386802112</v>
      </c>
      <c r="J16" s="159">
        <v>14</v>
      </c>
      <c r="K16" s="524">
        <f>SUM(J16:J20)</f>
        <v>28</v>
      </c>
      <c r="L16" s="524"/>
      <c r="M16" s="523">
        <v>3</v>
      </c>
    </row>
    <row r="17" spans="1:14" ht="13.35" customHeight="1" x14ac:dyDescent="0.25">
      <c r="A17" s="586" t="s">
        <v>90</v>
      </c>
      <c r="B17" s="587"/>
      <c r="C17" s="587"/>
      <c r="D17" s="587"/>
      <c r="E17" s="588"/>
      <c r="F17" s="70" t="s">
        <v>122</v>
      </c>
      <c r="G17" s="159" t="s">
        <v>72</v>
      </c>
      <c r="H17" s="159">
        <f>K12</f>
        <v>3</v>
      </c>
      <c r="I17" s="140">
        <f>H17*100/$K$5</f>
        <v>0.94495629577132068</v>
      </c>
      <c r="J17" s="159">
        <v>9</v>
      </c>
      <c r="K17" s="524"/>
      <c r="L17" s="524"/>
      <c r="M17" s="523"/>
    </row>
    <row r="18" spans="1:14" ht="13.35" customHeight="1" x14ac:dyDescent="0.25">
      <c r="A18" s="586" t="s">
        <v>157</v>
      </c>
      <c r="B18" s="587"/>
      <c r="C18" s="587"/>
      <c r="D18" s="587"/>
      <c r="E18" s="588"/>
      <c r="F18" s="70" t="s">
        <v>122</v>
      </c>
      <c r="G18" s="159" t="s">
        <v>94</v>
      </c>
      <c r="H18" s="159">
        <f>K13</f>
        <v>40</v>
      </c>
      <c r="I18" s="140">
        <f>H18*100/$K$5</f>
        <v>12.599417276950943</v>
      </c>
      <c r="J18" s="159">
        <v>5</v>
      </c>
      <c r="K18" s="524"/>
      <c r="L18" s="524"/>
      <c r="M18" s="523"/>
    </row>
    <row r="19" spans="1:14" ht="13.35" customHeight="1" x14ac:dyDescent="0.25">
      <c r="A19" s="622"/>
      <c r="B19" s="622"/>
      <c r="C19" s="622"/>
      <c r="D19" s="622"/>
      <c r="E19" s="622"/>
      <c r="F19" s="70"/>
      <c r="G19" s="159"/>
      <c r="H19" s="159"/>
      <c r="I19" s="140"/>
      <c r="J19" s="159"/>
      <c r="K19" s="524"/>
      <c r="L19" s="524"/>
      <c r="M19" s="523"/>
    </row>
    <row r="20" spans="1:14" ht="13.35" customHeight="1" x14ac:dyDescent="0.25">
      <c r="A20" s="630"/>
      <c r="B20" s="631"/>
      <c r="C20" s="631"/>
      <c r="D20" s="631"/>
      <c r="E20" s="632"/>
      <c r="F20" s="70"/>
      <c r="G20" s="159"/>
      <c r="H20" s="159"/>
      <c r="I20" s="140"/>
      <c r="J20" s="159"/>
      <c r="K20" s="50" t="s">
        <v>71</v>
      </c>
      <c r="L20" s="492">
        <f>1+(9/98)*(100-MAX(J16:J20))</f>
        <v>8.8979591836734695</v>
      </c>
      <c r="M20" s="492"/>
    </row>
    <row r="21" spans="1:14" ht="14.45" customHeight="1" x14ac:dyDescent="0.25">
      <c r="A21" s="494" t="s">
        <v>12</v>
      </c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</row>
    <row r="22" spans="1:14" ht="13.9" customHeight="1" x14ac:dyDescent="0.25">
      <c r="A22" s="495" t="s">
        <v>75</v>
      </c>
      <c r="B22" s="495"/>
      <c r="C22" s="495"/>
      <c r="D22" s="495"/>
      <c r="E22" s="495"/>
      <c r="F22" s="495"/>
      <c r="G22" s="495"/>
      <c r="H22" s="495"/>
      <c r="I22" s="495"/>
      <c r="J22" s="58" t="s">
        <v>102</v>
      </c>
      <c r="K22" s="160" t="s">
        <v>13</v>
      </c>
      <c r="L22" s="494" t="s">
        <v>15</v>
      </c>
      <c r="M22" s="494"/>
    </row>
    <row r="23" spans="1:14" ht="13.9" customHeight="1" x14ac:dyDescent="0.25">
      <c r="A23" s="161">
        <v>14</v>
      </c>
      <c r="B23" s="161">
        <v>9</v>
      </c>
      <c r="C23" s="161">
        <v>5</v>
      </c>
      <c r="D23" s="161"/>
      <c r="E23" s="161"/>
      <c r="F23" s="161"/>
      <c r="G23" s="7"/>
      <c r="H23" s="161"/>
      <c r="I23" s="7"/>
      <c r="J23" s="8">
        <f>SUM(A23:H23)</f>
        <v>28</v>
      </c>
      <c r="K23" s="160">
        <f>M16</f>
        <v>3</v>
      </c>
      <c r="L23" s="494">
        <v>18</v>
      </c>
      <c r="M23" s="494"/>
    </row>
    <row r="24" spans="1:14" ht="13.9" customHeight="1" x14ac:dyDescent="0.25">
      <c r="A24" s="161">
        <f>B23</f>
        <v>9</v>
      </c>
      <c r="B24" s="161">
        <f>C23</f>
        <v>5</v>
      </c>
      <c r="C24" s="161">
        <v>2</v>
      </c>
      <c r="D24" s="161"/>
      <c r="E24" s="161"/>
      <c r="F24" s="161"/>
      <c r="G24" s="161"/>
      <c r="H24" s="161"/>
      <c r="I24" s="7"/>
      <c r="J24" s="8">
        <f>SUM(A24:H24)</f>
        <v>16</v>
      </c>
      <c r="K24" s="160">
        <f>K23-1</f>
        <v>2</v>
      </c>
      <c r="L24" s="494">
        <v>14</v>
      </c>
      <c r="M24" s="494"/>
    </row>
    <row r="25" spans="1:14" ht="13.9" customHeight="1" x14ac:dyDescent="0.25">
      <c r="A25" s="161">
        <f>B24</f>
        <v>5</v>
      </c>
      <c r="B25" s="161">
        <f>C24</f>
        <v>2</v>
      </c>
      <c r="C25" s="161">
        <v>2</v>
      </c>
      <c r="D25" s="161"/>
      <c r="E25" s="161"/>
      <c r="F25" s="161"/>
      <c r="G25" s="161"/>
      <c r="H25" s="161"/>
      <c r="I25" s="7"/>
      <c r="J25" s="8">
        <f>SUM(A25:H25)</f>
        <v>9</v>
      </c>
      <c r="K25" s="160">
        <f>K24-1</f>
        <v>1</v>
      </c>
      <c r="L25" s="494">
        <v>10</v>
      </c>
      <c r="M25" s="494"/>
    </row>
    <row r="26" spans="1:14" ht="13.15" customHeight="1" thickBot="1" x14ac:dyDescent="0.3">
      <c r="A26" s="580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2"/>
    </row>
    <row r="27" spans="1:14" ht="13.1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545" t="s">
        <v>103</v>
      </c>
      <c r="K27" s="546"/>
      <c r="L27" s="546">
        <f>MAX(L23:M25)</f>
        <v>18</v>
      </c>
      <c r="M27" s="547"/>
    </row>
    <row r="28" spans="1:14" ht="14.4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538" t="s">
        <v>104</v>
      </c>
      <c r="K28" s="494"/>
      <c r="L28" s="494">
        <f>100-L27</f>
        <v>82</v>
      </c>
      <c r="M28" s="539"/>
    </row>
    <row r="29" spans="1:14" ht="14.45" customHeight="1" x14ac:dyDescent="0.25">
      <c r="A29" s="35"/>
      <c r="B29" s="24"/>
      <c r="C29" s="24"/>
      <c r="D29" s="25"/>
      <c r="E29" s="25"/>
      <c r="F29" s="25"/>
      <c r="G29" s="25"/>
      <c r="H29" s="25"/>
      <c r="I29" s="25"/>
      <c r="J29" s="572" t="s">
        <v>105</v>
      </c>
      <c r="K29" s="551"/>
      <c r="L29" s="551"/>
      <c r="M29" s="573"/>
    </row>
    <row r="30" spans="1:14" ht="14.25" customHeight="1" thickBot="1" x14ac:dyDescent="0.3">
      <c r="A30" s="35"/>
      <c r="B30" s="24"/>
      <c r="C30" s="24"/>
      <c r="D30" s="30" t="s">
        <v>0</v>
      </c>
      <c r="E30" s="30"/>
      <c r="F30" s="30"/>
      <c r="G30" s="30"/>
      <c r="H30" s="30"/>
      <c r="I30" s="31"/>
      <c r="J30" s="506" t="s">
        <v>182</v>
      </c>
      <c r="K30" s="507"/>
      <c r="L30" s="507"/>
      <c r="M30" s="508"/>
    </row>
    <row r="31" spans="1:14" ht="14.25" customHeight="1" thickBot="1" x14ac:dyDescent="0.3">
      <c r="A31" s="36"/>
      <c r="B31" s="27"/>
      <c r="C31" s="27"/>
      <c r="D31" s="27"/>
      <c r="E31" s="27"/>
      <c r="F31" s="27"/>
      <c r="G31" s="27"/>
      <c r="H31" s="27"/>
      <c r="I31" s="27"/>
      <c r="J31" s="527"/>
      <c r="K31" s="528"/>
      <c r="L31" s="528"/>
      <c r="M31" s="529"/>
    </row>
    <row r="32" spans="1:14" ht="14.25" customHeight="1" x14ac:dyDescent="0.25">
      <c r="A32" s="260"/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1"/>
    </row>
    <row r="33" spans="1:14" ht="14.25" customHeight="1" x14ac:dyDescent="0.25">
      <c r="A33" s="260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1"/>
    </row>
    <row r="34" spans="1:14" ht="14.25" customHeight="1" x14ac:dyDescent="0.25">
      <c r="A34" s="260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1"/>
    </row>
    <row r="35" spans="1:14" ht="14.25" customHeight="1" x14ac:dyDescent="0.25">
      <c r="A35" s="260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1"/>
    </row>
    <row r="36" spans="1:14" ht="14.25" customHeight="1" x14ac:dyDescent="0.25">
      <c r="A36" s="260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1"/>
    </row>
    <row r="37" spans="1:14" ht="14.25" customHeight="1" x14ac:dyDescent="0.25">
      <c r="A37" s="260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1"/>
    </row>
    <row r="38" spans="1:14" ht="14.25" customHeight="1" x14ac:dyDescent="0.25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1"/>
    </row>
    <row r="39" spans="1:14" ht="14.25" customHeight="1" x14ac:dyDescent="0.25">
      <c r="A39" s="260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1"/>
    </row>
    <row r="40" spans="1:14" x14ac:dyDescent="0.25">
      <c r="A40" s="260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1"/>
    </row>
    <row r="41" spans="1:14" ht="21.75" customHeight="1" x14ac:dyDescent="0.25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1"/>
    </row>
    <row r="42" spans="1:14" x14ac:dyDescent="0.25">
      <c r="A42" s="261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</row>
    <row r="43" spans="1:14" x14ac:dyDescent="0.25">
      <c r="A43" s="261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</row>
  </sheetData>
  <mergeCells count="47">
    <mergeCell ref="J31:M31"/>
    <mergeCell ref="A1:D3"/>
    <mergeCell ref="E1:M1"/>
    <mergeCell ref="E2:M2"/>
    <mergeCell ref="F3:M3"/>
    <mergeCell ref="C4:D4"/>
    <mergeCell ref="K4:M4"/>
    <mergeCell ref="A9:E9"/>
    <mergeCell ref="K9:M9"/>
    <mergeCell ref="A10:E10"/>
    <mergeCell ref="K10:M10"/>
    <mergeCell ref="E5:F5"/>
    <mergeCell ref="H5:I5"/>
    <mergeCell ref="K5:L5"/>
    <mergeCell ref="A6:M6"/>
    <mergeCell ref="A7:M7"/>
    <mergeCell ref="A8:M8"/>
    <mergeCell ref="A14:M14"/>
    <mergeCell ref="A15:E15"/>
    <mergeCell ref="K15:L15"/>
    <mergeCell ref="A16:E16"/>
    <mergeCell ref="K16:L19"/>
    <mergeCell ref="M16:M19"/>
    <mergeCell ref="A17:E17"/>
    <mergeCell ref="A18:E18"/>
    <mergeCell ref="A19:E19"/>
    <mergeCell ref="A11:E11"/>
    <mergeCell ref="K11:M11"/>
    <mergeCell ref="A12:E12"/>
    <mergeCell ref="K12:M12"/>
    <mergeCell ref="A13:E13"/>
    <mergeCell ref="K13:M13"/>
    <mergeCell ref="A20:E20"/>
    <mergeCell ref="L20:M20"/>
    <mergeCell ref="J30:M30"/>
    <mergeCell ref="J27:K27"/>
    <mergeCell ref="L27:M27"/>
    <mergeCell ref="J28:K28"/>
    <mergeCell ref="L28:M28"/>
    <mergeCell ref="J29:M29"/>
    <mergeCell ref="A26:M26"/>
    <mergeCell ref="A21:M21"/>
    <mergeCell ref="A22:I22"/>
    <mergeCell ref="L22:M22"/>
    <mergeCell ref="L23:M23"/>
    <mergeCell ref="L24:M24"/>
    <mergeCell ref="L25:M2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60"/>
  <sheetViews>
    <sheetView tabSelected="1" topLeftCell="A27" zoomScale="80" zoomScaleNormal="80" workbookViewId="0">
      <selection activeCell="A36" sqref="A36:F59"/>
    </sheetView>
  </sheetViews>
  <sheetFormatPr baseColWidth="10" defaultRowHeight="15" x14ac:dyDescent="0.25"/>
  <cols>
    <col min="1" max="1" width="8.7109375" style="1" customWidth="1"/>
    <col min="2" max="2" width="9.85546875" customWidth="1"/>
    <col min="3" max="3" width="9.7109375" customWidth="1"/>
    <col min="4" max="4" width="50" customWidth="1"/>
    <col min="5" max="5" width="8.85546875" style="1" customWidth="1"/>
    <col min="6" max="6" width="7.5703125" customWidth="1"/>
    <col min="7" max="7" width="12.7109375" customWidth="1"/>
    <col min="8" max="8" width="9.28515625" customWidth="1"/>
    <col min="9" max="9" width="42.5703125" customWidth="1"/>
    <col min="10" max="10" width="4.42578125" customWidth="1"/>
    <col min="11" max="11" width="4.42578125" style="1" customWidth="1"/>
    <col min="12" max="16" width="4.42578125" customWidth="1"/>
    <col min="17" max="17" width="4.42578125" style="1" customWidth="1"/>
    <col min="18" max="29" width="4.42578125" customWidth="1"/>
    <col min="30" max="32" width="5.85546875" customWidth="1"/>
  </cols>
  <sheetData>
    <row r="3" spans="1:20" ht="15.75" thickBot="1" x14ac:dyDescent="0.3"/>
    <row r="4" spans="1:20" ht="33.75" customHeight="1" thickBot="1" x14ac:dyDescent="0.3">
      <c r="A4" s="359" t="s">
        <v>185</v>
      </c>
      <c r="B4" s="360" t="s">
        <v>186</v>
      </c>
      <c r="C4" s="360" t="s">
        <v>187</v>
      </c>
      <c r="D4" s="375" t="s">
        <v>500</v>
      </c>
      <c r="E4" s="375"/>
      <c r="F4" s="360" t="s">
        <v>104</v>
      </c>
      <c r="G4" s="455" t="s">
        <v>359</v>
      </c>
      <c r="H4" s="456"/>
      <c r="I4" s="358" t="s">
        <v>501</v>
      </c>
      <c r="M4" s="345" t="s">
        <v>185</v>
      </c>
      <c r="N4" s="197" t="s">
        <v>186</v>
      </c>
      <c r="O4" s="197" t="s">
        <v>187</v>
      </c>
      <c r="P4" s="197" t="s">
        <v>360</v>
      </c>
      <c r="Q4" s="375" t="s">
        <v>536</v>
      </c>
      <c r="R4" s="346" t="s">
        <v>104</v>
      </c>
      <c r="S4" s="91" t="s">
        <v>359</v>
      </c>
      <c r="T4" s="91" t="s">
        <v>358</v>
      </c>
    </row>
    <row r="5" spans="1:20" ht="30.75" customHeight="1" thickBot="1" x14ac:dyDescent="0.3">
      <c r="A5" s="467" t="s">
        <v>474</v>
      </c>
      <c r="B5" s="354" t="s">
        <v>192</v>
      </c>
      <c r="C5" s="354" t="s">
        <v>191</v>
      </c>
      <c r="D5" s="391" t="s">
        <v>479</v>
      </c>
      <c r="E5" s="391"/>
      <c r="F5" s="355">
        <v>74</v>
      </c>
      <c r="G5" s="356" t="s">
        <v>175</v>
      </c>
      <c r="H5" s="311"/>
      <c r="I5" s="460" t="s">
        <v>511</v>
      </c>
      <c r="J5" s="457" t="s">
        <v>503</v>
      </c>
      <c r="K5" s="363"/>
      <c r="M5" s="203">
        <v>1</v>
      </c>
      <c r="N5" s="374" t="s">
        <v>192</v>
      </c>
      <c r="O5" s="374" t="s">
        <v>191</v>
      </c>
      <c r="P5" s="308">
        <v>320</v>
      </c>
      <c r="Q5" s="381" t="s">
        <v>537</v>
      </c>
      <c r="R5" s="193">
        <v>74</v>
      </c>
      <c r="S5" s="241" t="s">
        <v>175</v>
      </c>
      <c r="T5" s="243"/>
    </row>
    <row r="6" spans="1:20" s="1" customFormat="1" ht="15.75" thickBot="1" x14ac:dyDescent="0.3">
      <c r="A6" s="468"/>
      <c r="B6" s="350" t="s">
        <v>235</v>
      </c>
      <c r="C6" s="350" t="s">
        <v>236</v>
      </c>
      <c r="D6" s="230" t="s">
        <v>502</v>
      </c>
      <c r="E6" s="230"/>
      <c r="F6" s="177">
        <v>22</v>
      </c>
      <c r="G6" s="303" t="s">
        <v>164</v>
      </c>
      <c r="H6" s="282"/>
      <c r="I6" s="460"/>
      <c r="J6" s="457"/>
      <c r="K6" s="363"/>
      <c r="M6" s="348">
        <v>2</v>
      </c>
      <c r="N6" s="178" t="s">
        <v>190</v>
      </c>
      <c r="O6" s="178" t="s">
        <v>193</v>
      </c>
      <c r="P6" s="177">
        <v>320</v>
      </c>
      <c r="Q6" s="7" t="s">
        <v>477</v>
      </c>
      <c r="R6" s="347">
        <v>45</v>
      </c>
      <c r="S6" s="349" t="s">
        <v>170</v>
      </c>
      <c r="T6" s="245"/>
    </row>
    <row r="7" spans="1:20" ht="15.75" thickBot="1" x14ac:dyDescent="0.3">
      <c r="A7" s="468"/>
      <c r="B7" s="178" t="s">
        <v>190</v>
      </c>
      <c r="C7" s="178" t="s">
        <v>193</v>
      </c>
      <c r="D7" s="230" t="s">
        <v>477</v>
      </c>
      <c r="E7" s="230"/>
      <c r="F7" s="361">
        <v>45</v>
      </c>
      <c r="G7" s="362" t="s">
        <v>170</v>
      </c>
      <c r="H7" s="245"/>
      <c r="I7" s="460"/>
      <c r="J7" s="457"/>
      <c r="K7" s="363"/>
      <c r="M7" s="348">
        <v>3</v>
      </c>
      <c r="N7" s="178" t="s">
        <v>194</v>
      </c>
      <c r="O7" s="178" t="s">
        <v>200</v>
      </c>
      <c r="P7" s="177">
        <v>320</v>
      </c>
      <c r="Q7" s="75" t="s">
        <v>478</v>
      </c>
      <c r="R7" s="347">
        <v>74</v>
      </c>
      <c r="S7" s="349" t="s">
        <v>175</v>
      </c>
      <c r="T7" s="266"/>
    </row>
    <row r="8" spans="1:20" ht="15.75" thickBot="1" x14ac:dyDescent="0.3">
      <c r="A8" s="468"/>
      <c r="B8" s="178" t="s">
        <v>194</v>
      </c>
      <c r="C8" s="178" t="s">
        <v>200</v>
      </c>
      <c r="D8" s="261" t="s">
        <v>478</v>
      </c>
      <c r="E8" s="261"/>
      <c r="F8" s="361">
        <v>74</v>
      </c>
      <c r="G8" s="362" t="s">
        <v>175</v>
      </c>
      <c r="H8" s="266"/>
      <c r="I8" s="460"/>
      <c r="J8" s="457"/>
      <c r="K8" s="363"/>
      <c r="M8" s="348">
        <v>4</v>
      </c>
      <c r="N8" s="178" t="s">
        <v>195</v>
      </c>
      <c r="O8" s="178" t="s">
        <v>209</v>
      </c>
      <c r="P8" s="177">
        <v>320</v>
      </c>
      <c r="Q8" s="7" t="s">
        <v>480</v>
      </c>
      <c r="R8" s="347">
        <v>84</v>
      </c>
      <c r="S8" s="349" t="s">
        <v>175</v>
      </c>
      <c r="T8" s="267"/>
    </row>
    <row r="9" spans="1:20" s="1" customFormat="1" ht="15.75" thickBot="1" x14ac:dyDescent="0.3">
      <c r="A9" s="468"/>
      <c r="B9" s="215" t="s">
        <v>237</v>
      </c>
      <c r="C9" s="215" t="s">
        <v>238</v>
      </c>
      <c r="D9" s="261" t="s">
        <v>495</v>
      </c>
      <c r="E9" s="261"/>
      <c r="F9" s="177">
        <v>46</v>
      </c>
      <c r="G9" s="274" t="s">
        <v>176</v>
      </c>
      <c r="H9" s="283"/>
      <c r="I9" s="1" t="s">
        <v>508</v>
      </c>
      <c r="J9" s="457"/>
      <c r="K9" s="363"/>
      <c r="M9" s="348">
        <v>5</v>
      </c>
      <c r="N9" s="178" t="s">
        <v>196</v>
      </c>
      <c r="O9" s="178" t="s">
        <v>210</v>
      </c>
      <c r="P9" s="177">
        <v>320</v>
      </c>
      <c r="Q9" s="7" t="s">
        <v>481</v>
      </c>
      <c r="R9" s="347">
        <v>48</v>
      </c>
      <c r="S9" s="349" t="s">
        <v>170</v>
      </c>
      <c r="T9" s="268"/>
    </row>
    <row r="10" spans="1:20" ht="15.75" thickBot="1" x14ac:dyDescent="0.3">
      <c r="A10" s="468"/>
      <c r="B10" s="178" t="s">
        <v>195</v>
      </c>
      <c r="C10" s="178" t="s">
        <v>209</v>
      </c>
      <c r="D10" s="230" t="s">
        <v>480</v>
      </c>
      <c r="E10" s="230"/>
      <c r="F10" s="361">
        <v>84</v>
      </c>
      <c r="G10" s="362" t="s">
        <v>175</v>
      </c>
      <c r="H10" s="267"/>
      <c r="I10" s="459" t="s">
        <v>504</v>
      </c>
      <c r="J10" s="457"/>
      <c r="K10" s="363"/>
      <c r="M10" s="348">
        <v>6</v>
      </c>
      <c r="N10" s="178" t="s">
        <v>197</v>
      </c>
      <c r="O10" s="178" t="s">
        <v>211</v>
      </c>
      <c r="P10" s="177">
        <v>320</v>
      </c>
      <c r="Q10" s="7" t="s">
        <v>538</v>
      </c>
      <c r="R10" s="347">
        <v>59</v>
      </c>
      <c r="S10" s="349" t="s">
        <v>84</v>
      </c>
      <c r="T10" s="269"/>
    </row>
    <row r="11" spans="1:20" ht="30" customHeight="1" thickBot="1" x14ac:dyDescent="0.3">
      <c r="A11" s="468"/>
      <c r="B11" s="178" t="s">
        <v>196</v>
      </c>
      <c r="C11" s="178" t="s">
        <v>210</v>
      </c>
      <c r="D11" s="230" t="s">
        <v>481</v>
      </c>
      <c r="E11" s="230"/>
      <c r="F11" s="361">
        <v>48</v>
      </c>
      <c r="G11" s="362" t="s">
        <v>170</v>
      </c>
      <c r="H11" s="385"/>
      <c r="I11" s="459"/>
      <c r="J11" s="457"/>
      <c r="K11" s="363"/>
      <c r="M11" s="348">
        <v>7</v>
      </c>
      <c r="N11" s="178" t="s">
        <v>198</v>
      </c>
      <c r="O11" s="178" t="s">
        <v>212</v>
      </c>
      <c r="P11" s="168">
        <v>317.47499999999997</v>
      </c>
      <c r="Q11" s="376" t="s">
        <v>483</v>
      </c>
      <c r="R11" s="347">
        <v>18</v>
      </c>
      <c r="S11" s="349" t="s">
        <v>164</v>
      </c>
      <c r="T11" s="247"/>
    </row>
    <row r="12" spans="1:20" ht="31.5" customHeight="1" thickBot="1" x14ac:dyDescent="0.3">
      <c r="A12" s="469"/>
      <c r="B12" s="351" t="s">
        <v>197</v>
      </c>
      <c r="C12" s="351" t="s">
        <v>211</v>
      </c>
      <c r="D12" s="389" t="s">
        <v>482</v>
      </c>
      <c r="E12" s="389"/>
      <c r="F12" s="352">
        <v>59</v>
      </c>
      <c r="G12" s="353" t="s">
        <v>84</v>
      </c>
      <c r="H12" s="392"/>
      <c r="I12" s="461" t="s">
        <v>510</v>
      </c>
      <c r="J12" s="457"/>
      <c r="K12" s="363"/>
      <c r="M12" s="348">
        <v>8</v>
      </c>
      <c r="N12" s="178" t="s">
        <v>199</v>
      </c>
      <c r="O12" s="178" t="s">
        <v>213</v>
      </c>
      <c r="P12" s="168">
        <v>317.47499999999997</v>
      </c>
      <c r="Q12" s="377" t="s">
        <v>484</v>
      </c>
      <c r="R12" s="347">
        <v>31</v>
      </c>
      <c r="S12" s="349" t="s">
        <v>176</v>
      </c>
      <c r="T12" s="270"/>
    </row>
    <row r="13" spans="1:20" ht="15.75" customHeight="1" thickBot="1" x14ac:dyDescent="0.3">
      <c r="A13" s="470" t="s">
        <v>475</v>
      </c>
      <c r="B13" s="357" t="s">
        <v>198</v>
      </c>
      <c r="C13" s="357" t="s">
        <v>212</v>
      </c>
      <c r="D13" s="387" t="s">
        <v>483</v>
      </c>
      <c r="E13" s="387"/>
      <c r="F13" s="196">
        <v>18</v>
      </c>
      <c r="G13" s="337" t="s">
        <v>164</v>
      </c>
      <c r="H13" s="388"/>
      <c r="I13" s="461"/>
      <c r="J13" s="457"/>
      <c r="K13" s="363"/>
      <c r="M13" s="348">
        <v>9</v>
      </c>
      <c r="N13" s="178" t="s">
        <v>201</v>
      </c>
      <c r="O13" s="178" t="s">
        <v>214</v>
      </c>
      <c r="P13" s="168">
        <v>317.47499999999997</v>
      </c>
      <c r="Q13" s="7" t="s">
        <v>485</v>
      </c>
      <c r="R13" s="347">
        <v>28</v>
      </c>
      <c r="S13" s="349" t="s">
        <v>176</v>
      </c>
      <c r="T13" s="246"/>
    </row>
    <row r="14" spans="1:20" s="1" customFormat="1" ht="32.25" customHeight="1" thickBot="1" x14ac:dyDescent="0.3">
      <c r="A14" s="471"/>
      <c r="B14" s="215" t="s">
        <v>248</v>
      </c>
      <c r="C14" s="215" t="s">
        <v>249</v>
      </c>
      <c r="D14" s="261" t="s">
        <v>493</v>
      </c>
      <c r="E14" s="261"/>
      <c r="F14" s="168">
        <v>13</v>
      </c>
      <c r="G14" s="275" t="s">
        <v>164</v>
      </c>
      <c r="H14" s="284"/>
      <c r="I14" s="1" t="s">
        <v>428</v>
      </c>
      <c r="J14" s="457"/>
      <c r="K14" s="363"/>
      <c r="M14" s="348">
        <v>10</v>
      </c>
      <c r="N14" s="178" t="s">
        <v>202</v>
      </c>
      <c r="O14" s="178" t="s">
        <v>215</v>
      </c>
      <c r="P14" s="168">
        <v>317.47499999999997</v>
      </c>
      <c r="Q14" s="377" t="s">
        <v>486</v>
      </c>
      <c r="R14" s="347">
        <v>31</v>
      </c>
      <c r="S14" s="349" t="s">
        <v>180</v>
      </c>
      <c r="T14" s="246"/>
    </row>
    <row r="15" spans="1:20" s="1" customFormat="1" ht="31.5" customHeight="1" thickBot="1" x14ac:dyDescent="0.3">
      <c r="A15" s="471"/>
      <c r="B15" s="215" t="s">
        <v>250</v>
      </c>
      <c r="C15" s="215" t="s">
        <v>251</v>
      </c>
      <c r="D15" s="261" t="s">
        <v>494</v>
      </c>
      <c r="E15" s="261"/>
      <c r="F15" s="168">
        <v>50</v>
      </c>
      <c r="G15" s="275" t="s">
        <v>170</v>
      </c>
      <c r="H15" s="279"/>
      <c r="I15" s="1" t="s">
        <v>428</v>
      </c>
      <c r="J15" s="457"/>
      <c r="K15" s="363"/>
      <c r="M15" s="348">
        <v>11</v>
      </c>
      <c r="N15" s="178" t="s">
        <v>203</v>
      </c>
      <c r="O15" s="178" t="s">
        <v>216</v>
      </c>
      <c r="P15" s="168">
        <v>317.47499999999997</v>
      </c>
      <c r="Q15" s="377" t="s">
        <v>487</v>
      </c>
      <c r="R15" s="347">
        <v>28</v>
      </c>
      <c r="S15" s="349" t="s">
        <v>180</v>
      </c>
      <c r="T15" s="270"/>
    </row>
    <row r="16" spans="1:20" ht="31.5" customHeight="1" thickBot="1" x14ac:dyDescent="0.3">
      <c r="A16" s="471"/>
      <c r="B16" s="178" t="s">
        <v>199</v>
      </c>
      <c r="C16" s="178" t="s">
        <v>213</v>
      </c>
      <c r="D16" s="230" t="s">
        <v>484</v>
      </c>
      <c r="E16" s="230"/>
      <c r="F16" s="361">
        <v>31</v>
      </c>
      <c r="G16" s="362" t="s">
        <v>176</v>
      </c>
      <c r="H16" s="270"/>
      <c r="I16" s="461" t="s">
        <v>510</v>
      </c>
      <c r="J16" s="457"/>
      <c r="K16" s="363"/>
      <c r="M16" s="348">
        <v>12</v>
      </c>
      <c r="N16" s="178" t="s">
        <v>204</v>
      </c>
      <c r="O16" s="178" t="s">
        <v>217</v>
      </c>
      <c r="P16" s="168">
        <v>317.47499999999997</v>
      </c>
      <c r="Q16" s="377" t="s">
        <v>488</v>
      </c>
      <c r="R16" s="347">
        <v>78</v>
      </c>
      <c r="S16" s="349" t="s">
        <v>182</v>
      </c>
      <c r="T16" s="243"/>
    </row>
    <row r="17" spans="1:20" ht="30" customHeight="1" thickBot="1" x14ac:dyDescent="0.3">
      <c r="A17" s="471"/>
      <c r="B17" s="178" t="s">
        <v>201</v>
      </c>
      <c r="C17" s="178" t="s">
        <v>214</v>
      </c>
      <c r="D17" s="230" t="s">
        <v>485</v>
      </c>
      <c r="E17" s="230"/>
      <c r="F17" s="361">
        <v>28</v>
      </c>
      <c r="G17" s="362" t="s">
        <v>176</v>
      </c>
      <c r="H17" s="246"/>
      <c r="I17" s="461"/>
      <c r="J17" s="457"/>
      <c r="K17" s="363"/>
      <c r="M17" s="348">
        <v>13</v>
      </c>
      <c r="N17" s="178" t="s">
        <v>205</v>
      </c>
      <c r="O17" s="178" t="s">
        <v>218</v>
      </c>
      <c r="P17" s="168">
        <v>317.47499999999997</v>
      </c>
      <c r="Q17" s="377" t="s">
        <v>489</v>
      </c>
      <c r="R17" s="347">
        <v>50</v>
      </c>
      <c r="S17" s="349" t="s">
        <v>170</v>
      </c>
      <c r="T17" s="245"/>
    </row>
    <row r="18" spans="1:20" ht="31.5" customHeight="1" thickBot="1" x14ac:dyDescent="0.3">
      <c r="A18" s="471"/>
      <c r="B18" s="178" t="s">
        <v>202</v>
      </c>
      <c r="C18" s="178" t="s">
        <v>215</v>
      </c>
      <c r="D18" s="230" t="s">
        <v>486</v>
      </c>
      <c r="E18" s="230"/>
      <c r="F18" s="361">
        <v>31</v>
      </c>
      <c r="G18" s="362" t="s">
        <v>180</v>
      </c>
      <c r="H18" s="246"/>
      <c r="I18" t="s">
        <v>512</v>
      </c>
      <c r="J18" s="457"/>
      <c r="K18" s="363"/>
      <c r="M18" s="348">
        <v>14</v>
      </c>
      <c r="N18" s="178" t="s">
        <v>206</v>
      </c>
      <c r="O18" s="178" t="s">
        <v>219</v>
      </c>
      <c r="P18" s="168">
        <v>317.47499999999997</v>
      </c>
      <c r="Q18" s="377" t="s">
        <v>539</v>
      </c>
      <c r="R18" s="347">
        <v>0</v>
      </c>
      <c r="S18" s="349" t="s">
        <v>178</v>
      </c>
      <c r="T18" s="265"/>
    </row>
    <row r="19" spans="1:20" s="1" customFormat="1" ht="15.75" thickBot="1" x14ac:dyDescent="0.3">
      <c r="A19" s="471"/>
      <c r="B19" s="215" t="s">
        <v>252</v>
      </c>
      <c r="C19" s="215" t="s">
        <v>253</v>
      </c>
      <c r="D19" s="230" t="s">
        <v>496</v>
      </c>
      <c r="E19" s="230"/>
      <c r="F19" s="168">
        <v>8</v>
      </c>
      <c r="G19" s="275" t="s">
        <v>178</v>
      </c>
      <c r="H19" s="285"/>
      <c r="I19" s="1" t="s">
        <v>428</v>
      </c>
      <c r="J19" s="457"/>
      <c r="K19" s="363"/>
      <c r="M19" s="348">
        <v>15</v>
      </c>
      <c r="N19" s="178" t="s">
        <v>207</v>
      </c>
      <c r="O19" s="178" t="s">
        <v>220</v>
      </c>
      <c r="P19" s="168">
        <v>317.47499999999997</v>
      </c>
      <c r="Q19" s="7" t="s">
        <v>491</v>
      </c>
      <c r="R19" s="347">
        <v>54</v>
      </c>
      <c r="S19" s="349" t="s">
        <v>170</v>
      </c>
      <c r="T19" s="271"/>
    </row>
    <row r="20" spans="1:20" ht="31.5" customHeight="1" thickBot="1" x14ac:dyDescent="0.3">
      <c r="A20" s="471"/>
      <c r="B20" s="178" t="s">
        <v>203</v>
      </c>
      <c r="C20" s="178" t="s">
        <v>216</v>
      </c>
      <c r="D20" s="230" t="s">
        <v>487</v>
      </c>
      <c r="E20" s="230"/>
      <c r="F20" s="361">
        <v>28</v>
      </c>
      <c r="G20" s="362" t="s">
        <v>180</v>
      </c>
      <c r="H20" s="270"/>
      <c r="I20" s="1" t="s">
        <v>428</v>
      </c>
      <c r="J20" s="457"/>
      <c r="K20" s="363"/>
      <c r="M20" s="181">
        <v>16</v>
      </c>
      <c r="N20" s="182" t="s">
        <v>208</v>
      </c>
      <c r="O20" s="182" t="s">
        <v>221</v>
      </c>
      <c r="P20" s="183">
        <v>317.47499999999997</v>
      </c>
      <c r="Q20" s="382" t="s">
        <v>499</v>
      </c>
      <c r="R20" s="184">
        <v>82</v>
      </c>
      <c r="S20" s="185" t="s">
        <v>182</v>
      </c>
      <c r="T20" s="272"/>
    </row>
    <row r="21" spans="1:20" s="1" customFormat="1" ht="15.75" thickBot="1" x14ac:dyDescent="0.3">
      <c r="A21" s="471"/>
      <c r="B21" s="215" t="s">
        <v>254</v>
      </c>
      <c r="C21" s="215" t="s">
        <v>255</v>
      </c>
      <c r="D21" s="230" t="s">
        <v>497</v>
      </c>
      <c r="E21" s="230"/>
      <c r="F21" s="168">
        <v>33</v>
      </c>
      <c r="G21" s="275" t="s">
        <v>180</v>
      </c>
      <c r="H21" s="270"/>
      <c r="I21" s="1" t="s">
        <v>428</v>
      </c>
      <c r="J21" s="457"/>
      <c r="K21" s="363"/>
      <c r="M21" s="476" t="s">
        <v>534</v>
      </c>
      <c r="N21" s="477"/>
      <c r="O21" s="477"/>
      <c r="P21" s="477"/>
      <c r="Q21" s="378"/>
      <c r="R21" s="379">
        <v>49</v>
      </c>
      <c r="S21" s="380" t="s">
        <v>170</v>
      </c>
      <c r="T21" s="264"/>
    </row>
    <row r="22" spans="1:20" ht="15.75" thickBot="1" x14ac:dyDescent="0.3">
      <c r="A22" s="471"/>
      <c r="B22" s="178" t="s">
        <v>204</v>
      </c>
      <c r="C22" s="178" t="s">
        <v>217</v>
      </c>
      <c r="D22" s="230" t="s">
        <v>488</v>
      </c>
      <c r="E22" s="230"/>
      <c r="F22" s="361">
        <v>78</v>
      </c>
      <c r="G22" s="362" t="s">
        <v>182</v>
      </c>
      <c r="H22" s="243"/>
      <c r="I22" s="460" t="s">
        <v>509</v>
      </c>
      <c r="J22" s="457"/>
      <c r="K22" s="363"/>
    </row>
    <row r="23" spans="1:20" ht="15.75" thickBot="1" x14ac:dyDescent="0.3">
      <c r="A23" s="472"/>
      <c r="B23" s="182" t="s">
        <v>205</v>
      </c>
      <c r="C23" s="182" t="s">
        <v>218</v>
      </c>
      <c r="D23" s="389" t="s">
        <v>489</v>
      </c>
      <c r="E23" s="389"/>
      <c r="F23" s="184">
        <v>50</v>
      </c>
      <c r="G23" s="185" t="s">
        <v>170</v>
      </c>
      <c r="H23" s="390"/>
      <c r="I23" s="460"/>
      <c r="J23" s="457"/>
      <c r="K23" s="363"/>
    </row>
    <row r="24" spans="1:20" ht="15.75" thickBot="1" x14ac:dyDescent="0.3">
      <c r="A24" s="464" t="s">
        <v>476</v>
      </c>
      <c r="B24" s="357" t="s">
        <v>206</v>
      </c>
      <c r="C24" s="357" t="s">
        <v>219</v>
      </c>
      <c r="D24" s="391" t="s">
        <v>490</v>
      </c>
      <c r="E24" s="391"/>
      <c r="F24" s="196">
        <v>0</v>
      </c>
      <c r="G24" s="337" t="s">
        <v>178</v>
      </c>
      <c r="H24" s="386"/>
      <c r="I24" t="s">
        <v>428</v>
      </c>
    </row>
    <row r="25" spans="1:20" s="1" customFormat="1" ht="30" customHeight="1" thickBot="1" x14ac:dyDescent="0.3">
      <c r="A25" s="465"/>
      <c r="B25" s="215" t="s">
        <v>256</v>
      </c>
      <c r="C25" s="215" t="s">
        <v>257</v>
      </c>
      <c r="D25" s="230" t="s">
        <v>498</v>
      </c>
      <c r="E25" s="230"/>
      <c r="F25" s="168">
        <v>10</v>
      </c>
      <c r="G25" s="205" t="s">
        <v>178</v>
      </c>
      <c r="H25" s="286"/>
      <c r="I25" s="1" t="s">
        <v>428</v>
      </c>
      <c r="M25" s="345" t="s">
        <v>185</v>
      </c>
      <c r="N25" s="197" t="s">
        <v>186</v>
      </c>
      <c r="O25" s="197" t="s">
        <v>187</v>
      </c>
      <c r="P25" s="197" t="s">
        <v>188</v>
      </c>
      <c r="Q25" s="375" t="s">
        <v>536</v>
      </c>
      <c r="R25" s="346" t="s">
        <v>104</v>
      </c>
      <c r="S25" s="280" t="s">
        <v>189</v>
      </c>
      <c r="T25" s="277" t="s">
        <v>358</v>
      </c>
    </row>
    <row r="26" spans="1:20" ht="15" customHeight="1" thickBot="1" x14ac:dyDescent="0.3">
      <c r="A26" s="465"/>
      <c r="B26" s="178" t="s">
        <v>207</v>
      </c>
      <c r="C26" s="178" t="s">
        <v>220</v>
      </c>
      <c r="D26" s="230" t="s">
        <v>491</v>
      </c>
      <c r="E26" s="230"/>
      <c r="F26" s="361">
        <v>54</v>
      </c>
      <c r="G26" s="362" t="s">
        <v>170</v>
      </c>
      <c r="H26" s="271"/>
      <c r="J26" s="458" t="s">
        <v>506</v>
      </c>
      <c r="K26" s="365"/>
      <c r="M26" s="186" t="s">
        <v>239</v>
      </c>
      <c r="N26" s="213" t="s">
        <v>235</v>
      </c>
      <c r="O26" s="213" t="s">
        <v>236</v>
      </c>
      <c r="P26" s="187">
        <v>320</v>
      </c>
      <c r="Q26" s="1" t="s">
        <v>502</v>
      </c>
      <c r="R26" s="187">
        <v>22</v>
      </c>
      <c r="S26" s="273" t="s">
        <v>164</v>
      </c>
      <c r="T26" s="282"/>
    </row>
    <row r="27" spans="1:20" s="1" customFormat="1" ht="15.75" thickBot="1" x14ac:dyDescent="0.3">
      <c r="A27" s="465"/>
      <c r="B27" s="215" t="s">
        <v>246</v>
      </c>
      <c r="C27" s="215" t="s">
        <v>247</v>
      </c>
      <c r="D27" s="230" t="s">
        <v>492</v>
      </c>
      <c r="E27" s="230"/>
      <c r="F27" s="168">
        <v>16</v>
      </c>
      <c r="G27" s="205" t="s">
        <v>164</v>
      </c>
      <c r="H27" s="287"/>
      <c r="I27" s="1" t="s">
        <v>505</v>
      </c>
      <c r="J27" s="458"/>
      <c r="K27" s="365"/>
      <c r="M27" s="348" t="s">
        <v>240</v>
      </c>
      <c r="N27" s="215" t="s">
        <v>237</v>
      </c>
      <c r="O27" s="215" t="s">
        <v>238</v>
      </c>
      <c r="P27" s="177">
        <v>320</v>
      </c>
      <c r="Q27" s="75" t="s">
        <v>495</v>
      </c>
      <c r="R27" s="177">
        <v>46</v>
      </c>
      <c r="S27" s="274" t="s">
        <v>176</v>
      </c>
      <c r="T27" s="283"/>
    </row>
    <row r="28" spans="1:20" ht="15.75" thickBot="1" x14ac:dyDescent="0.3">
      <c r="A28" s="466"/>
      <c r="B28" s="351" t="s">
        <v>208</v>
      </c>
      <c r="C28" s="351" t="s">
        <v>221</v>
      </c>
      <c r="D28" s="389" t="s">
        <v>499</v>
      </c>
      <c r="E28" s="389"/>
      <c r="F28" s="352">
        <v>82</v>
      </c>
      <c r="G28" s="353" t="s">
        <v>182</v>
      </c>
      <c r="H28" s="272"/>
      <c r="J28" s="458"/>
      <c r="K28" s="365"/>
      <c r="M28" s="348" t="s">
        <v>241</v>
      </c>
      <c r="N28" s="215" t="s">
        <v>248</v>
      </c>
      <c r="O28" s="215" t="s">
        <v>249</v>
      </c>
      <c r="P28" s="168">
        <v>317.47499999999997</v>
      </c>
      <c r="Q28" s="75" t="s">
        <v>493</v>
      </c>
      <c r="R28" s="168">
        <v>13</v>
      </c>
      <c r="S28" s="275" t="s">
        <v>164</v>
      </c>
      <c r="T28" s="284"/>
    </row>
    <row r="29" spans="1:20" ht="15.75" thickBot="1" x14ac:dyDescent="0.3">
      <c r="B29" s="1"/>
      <c r="C29" s="1"/>
      <c r="M29" s="348" t="s">
        <v>242</v>
      </c>
      <c r="N29" s="215" t="s">
        <v>250</v>
      </c>
      <c r="O29" s="215" t="s">
        <v>251</v>
      </c>
      <c r="P29" s="168">
        <v>317.47499999999997</v>
      </c>
      <c r="Q29" s="75" t="s">
        <v>494</v>
      </c>
      <c r="R29" s="168">
        <v>50</v>
      </c>
      <c r="S29" s="275" t="s">
        <v>170</v>
      </c>
      <c r="T29" s="279"/>
    </row>
    <row r="30" spans="1:20" ht="33" customHeight="1" thickBot="1" x14ac:dyDescent="0.3">
      <c r="B30" s="1"/>
      <c r="C30" s="1"/>
      <c r="D30" t="s">
        <v>184</v>
      </c>
      <c r="M30" s="348" t="s">
        <v>243</v>
      </c>
      <c r="N30" s="215" t="s">
        <v>252</v>
      </c>
      <c r="O30" s="215" t="s">
        <v>253</v>
      </c>
      <c r="P30" s="168">
        <v>317.47499999999997</v>
      </c>
      <c r="Q30" s="377" t="s">
        <v>496</v>
      </c>
      <c r="R30" s="168">
        <v>8</v>
      </c>
      <c r="S30" s="275" t="s">
        <v>178</v>
      </c>
      <c r="T30" s="285"/>
    </row>
    <row r="31" spans="1:20" ht="33" customHeight="1" thickBot="1" x14ac:dyDescent="0.3">
      <c r="B31" s="1"/>
      <c r="C31" s="1"/>
      <c r="M31" s="348" t="s">
        <v>244</v>
      </c>
      <c r="N31" s="215" t="s">
        <v>254</v>
      </c>
      <c r="O31" s="215" t="s">
        <v>255</v>
      </c>
      <c r="P31" s="168">
        <v>317.47499999999997</v>
      </c>
      <c r="Q31" s="377" t="s">
        <v>497</v>
      </c>
      <c r="R31" s="168">
        <v>33</v>
      </c>
      <c r="S31" s="275" t="s">
        <v>180</v>
      </c>
      <c r="T31" s="270"/>
    </row>
    <row r="32" spans="1:20" ht="28.5" customHeight="1" thickBot="1" x14ac:dyDescent="0.3">
      <c r="G32" s="462"/>
      <c r="H32" s="462"/>
      <c r="M32" s="348" t="s">
        <v>245</v>
      </c>
      <c r="N32" s="215" t="s">
        <v>256</v>
      </c>
      <c r="O32" s="215" t="s">
        <v>257</v>
      </c>
      <c r="P32" s="168">
        <v>317.47499999999997</v>
      </c>
      <c r="Q32" s="377" t="s">
        <v>498</v>
      </c>
      <c r="R32" s="168">
        <v>10</v>
      </c>
      <c r="S32" s="275" t="s">
        <v>178</v>
      </c>
      <c r="T32" s="286"/>
    </row>
    <row r="33" spans="1:30" ht="15.75" customHeight="1" thickBot="1" x14ac:dyDescent="0.3">
      <c r="G33" s="364"/>
      <c r="H33" s="261"/>
      <c r="M33" s="181" t="s">
        <v>361</v>
      </c>
      <c r="N33" s="216" t="s">
        <v>246</v>
      </c>
      <c r="O33" s="216" t="s">
        <v>247</v>
      </c>
      <c r="P33" s="183">
        <v>317.47499999999997</v>
      </c>
      <c r="Q33" s="1" t="s">
        <v>492</v>
      </c>
      <c r="R33" s="183">
        <v>16</v>
      </c>
      <c r="S33" s="276" t="s">
        <v>164</v>
      </c>
      <c r="T33" s="287"/>
    </row>
    <row r="34" spans="1:30" ht="15.75" customHeight="1" thickBot="1" x14ac:dyDescent="0.3">
      <c r="G34" s="330"/>
      <c r="H34" s="261"/>
      <c r="M34" s="476" t="s">
        <v>535</v>
      </c>
      <c r="N34" s="477"/>
      <c r="O34" s="477"/>
      <c r="P34" s="477"/>
      <c r="Q34" s="378"/>
      <c r="R34" s="379">
        <v>24.75</v>
      </c>
      <c r="S34" s="383" t="s">
        <v>176</v>
      </c>
      <c r="T34" s="278"/>
    </row>
    <row r="35" spans="1:30" ht="15.75" thickBot="1" x14ac:dyDescent="0.3">
      <c r="G35" s="364"/>
      <c r="H35" s="261"/>
    </row>
    <row r="36" spans="1:30" ht="18.75" customHeight="1" thickBot="1" x14ac:dyDescent="0.3">
      <c r="A36" s="639" t="s">
        <v>185</v>
      </c>
      <c r="B36" s="695" t="s">
        <v>186</v>
      </c>
      <c r="C36" s="693" t="s">
        <v>187</v>
      </c>
      <c r="D36" s="640" t="s">
        <v>540</v>
      </c>
      <c r="E36" s="640"/>
      <c r="F36" s="641"/>
      <c r="G36" s="261"/>
      <c r="H36" s="261"/>
      <c r="I36" s="639" t="s">
        <v>548</v>
      </c>
      <c r="J36" s="640"/>
      <c r="K36" s="640"/>
      <c r="L36" s="640"/>
      <c r="M36" s="640"/>
      <c r="N36" s="640"/>
      <c r="O36" s="640"/>
      <c r="P36" s="640"/>
      <c r="Q36" s="640"/>
      <c r="R36" s="640"/>
      <c r="S36" s="640"/>
      <c r="T36" s="640"/>
      <c r="U36" s="640"/>
      <c r="V36" s="640"/>
      <c r="W36" s="640"/>
      <c r="X36" s="640"/>
      <c r="Y36" s="640"/>
      <c r="Z36" s="640"/>
      <c r="AA36" s="640"/>
      <c r="AB36" s="640"/>
      <c r="AC36" s="641"/>
    </row>
    <row r="37" spans="1:30" ht="18.75" customHeight="1" thickBot="1" x14ac:dyDescent="0.3">
      <c r="A37" s="691"/>
      <c r="B37" s="696"/>
      <c r="C37" s="694"/>
      <c r="D37" s="638"/>
      <c r="E37" s="638"/>
      <c r="F37" s="692"/>
      <c r="I37" s="642" t="s">
        <v>562</v>
      </c>
      <c r="J37" s="658">
        <v>1</v>
      </c>
      <c r="K37" s="646">
        <v>2</v>
      </c>
      <c r="L37" s="646">
        <v>3</v>
      </c>
      <c r="M37" s="646">
        <v>4</v>
      </c>
      <c r="N37" s="646">
        <v>5</v>
      </c>
      <c r="O37" s="646">
        <v>6</v>
      </c>
      <c r="P37" s="646">
        <v>7</v>
      </c>
      <c r="Q37" s="646">
        <v>8</v>
      </c>
      <c r="R37" s="646">
        <v>9</v>
      </c>
      <c r="S37" s="646">
        <v>10</v>
      </c>
      <c r="T37" s="646">
        <v>11</v>
      </c>
      <c r="U37" s="646">
        <v>12</v>
      </c>
      <c r="V37" s="646">
        <v>13</v>
      </c>
      <c r="W37" s="646">
        <v>14</v>
      </c>
      <c r="X37" s="646">
        <v>15</v>
      </c>
      <c r="Y37" s="646">
        <v>16</v>
      </c>
      <c r="Z37" s="646">
        <v>17</v>
      </c>
      <c r="AA37" s="646">
        <v>18</v>
      </c>
      <c r="AB37" s="646">
        <v>19</v>
      </c>
      <c r="AC37" s="647">
        <v>20</v>
      </c>
    </row>
    <row r="38" spans="1:30" ht="20.25" customHeight="1" x14ac:dyDescent="0.25">
      <c r="A38" s="473" t="s">
        <v>474</v>
      </c>
      <c r="B38" s="366" t="s">
        <v>513</v>
      </c>
      <c r="C38" s="669" t="s">
        <v>514</v>
      </c>
      <c r="D38" s="684" t="s">
        <v>511</v>
      </c>
      <c r="E38" s="678" t="s">
        <v>533</v>
      </c>
      <c r="F38" s="478" t="s">
        <v>428</v>
      </c>
      <c r="I38" s="643" t="s">
        <v>549</v>
      </c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5"/>
      <c r="Y38" s="435"/>
      <c r="Z38" s="435"/>
      <c r="AA38" s="435"/>
      <c r="AB38" s="435"/>
      <c r="AC38" s="436"/>
    </row>
    <row r="39" spans="1:30" ht="20.25" customHeight="1" x14ac:dyDescent="0.25">
      <c r="A39" s="474"/>
      <c r="B39" s="373" t="s">
        <v>514</v>
      </c>
      <c r="C39" s="670" t="s">
        <v>515</v>
      </c>
      <c r="D39" s="662" t="s">
        <v>508</v>
      </c>
      <c r="E39" s="679"/>
      <c r="F39" s="479"/>
      <c r="I39" s="662" t="s">
        <v>553</v>
      </c>
      <c r="J39" s="659" t="s">
        <v>563</v>
      </c>
      <c r="K39" s="74" t="s">
        <v>563</v>
      </c>
      <c r="L39" s="74" t="s">
        <v>563</v>
      </c>
      <c r="M39" s="74" t="s">
        <v>563</v>
      </c>
      <c r="N39" s="74" t="s">
        <v>563</v>
      </c>
      <c r="O39" s="74" t="s">
        <v>563</v>
      </c>
      <c r="P39" s="74" t="s">
        <v>563</v>
      </c>
      <c r="Q39" s="74" t="s">
        <v>563</v>
      </c>
      <c r="R39" s="74" t="s">
        <v>563</v>
      </c>
      <c r="S39" s="74" t="s">
        <v>563</v>
      </c>
      <c r="T39" s="74" t="s">
        <v>563</v>
      </c>
      <c r="U39" s="74" t="s">
        <v>563</v>
      </c>
      <c r="V39" s="74" t="s">
        <v>563</v>
      </c>
      <c r="W39" s="74" t="s">
        <v>563</v>
      </c>
      <c r="X39" s="74" t="s">
        <v>563</v>
      </c>
      <c r="Y39" s="74" t="s">
        <v>563</v>
      </c>
      <c r="Z39" s="74" t="s">
        <v>563</v>
      </c>
      <c r="AA39" s="74" t="s">
        <v>563</v>
      </c>
      <c r="AB39" s="74" t="s">
        <v>563</v>
      </c>
      <c r="AC39" s="326" t="s">
        <v>563</v>
      </c>
    </row>
    <row r="40" spans="1:30" ht="20.25" customHeight="1" thickBot="1" x14ac:dyDescent="0.3">
      <c r="A40" s="474"/>
      <c r="B40" s="367" t="s">
        <v>516</v>
      </c>
      <c r="C40" s="671" t="s">
        <v>519</v>
      </c>
      <c r="D40" s="662" t="s">
        <v>511</v>
      </c>
      <c r="E40" s="679"/>
      <c r="F40" s="479"/>
      <c r="I40" s="226" t="s">
        <v>554</v>
      </c>
      <c r="J40" s="384" t="s">
        <v>563</v>
      </c>
      <c r="K40" s="648" t="s">
        <v>563</v>
      </c>
      <c r="L40" s="648" t="s">
        <v>563</v>
      </c>
      <c r="M40" s="648" t="s">
        <v>563</v>
      </c>
      <c r="N40" s="648" t="s">
        <v>563</v>
      </c>
      <c r="O40" s="648" t="s">
        <v>563</v>
      </c>
      <c r="P40" s="648" t="s">
        <v>563</v>
      </c>
      <c r="Q40" s="648" t="s">
        <v>563</v>
      </c>
      <c r="R40" s="648" t="s">
        <v>563</v>
      </c>
      <c r="S40" s="648" t="s">
        <v>563</v>
      </c>
      <c r="T40" s="648" t="s">
        <v>563</v>
      </c>
      <c r="U40" s="648" t="s">
        <v>563</v>
      </c>
      <c r="V40" s="648" t="s">
        <v>563</v>
      </c>
      <c r="W40" s="648" t="s">
        <v>563</v>
      </c>
      <c r="X40" s="648" t="s">
        <v>563</v>
      </c>
      <c r="Y40" s="648" t="s">
        <v>563</v>
      </c>
      <c r="Z40" s="648" t="s">
        <v>563</v>
      </c>
      <c r="AA40" s="648" t="s">
        <v>563</v>
      </c>
      <c r="AB40" s="648" t="s">
        <v>563</v>
      </c>
      <c r="AC40" s="651" t="s">
        <v>563</v>
      </c>
      <c r="AD40" s="1"/>
    </row>
    <row r="41" spans="1:30" ht="20.25" customHeight="1" x14ac:dyDescent="0.25">
      <c r="A41" s="474"/>
      <c r="B41" s="367" t="s">
        <v>517</v>
      </c>
      <c r="C41" s="671" t="s">
        <v>518</v>
      </c>
      <c r="D41" s="665" t="s">
        <v>520</v>
      </c>
      <c r="E41" s="679"/>
      <c r="F41" s="479"/>
      <c r="I41" s="663" t="s">
        <v>550</v>
      </c>
      <c r="J41" s="655"/>
      <c r="K41" s="655"/>
      <c r="L41" s="655"/>
      <c r="M41" s="655"/>
      <c r="N41" s="655"/>
      <c r="O41" s="655"/>
      <c r="P41" s="65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6"/>
    </row>
    <row r="42" spans="1:30" ht="20.25" customHeight="1" x14ac:dyDescent="0.25">
      <c r="A42" s="474"/>
      <c r="B42" s="393" t="s">
        <v>518</v>
      </c>
      <c r="C42" s="672" t="s">
        <v>544</v>
      </c>
      <c r="D42" s="665" t="s">
        <v>504</v>
      </c>
      <c r="E42" s="679"/>
      <c r="F42" s="479"/>
      <c r="I42" s="664" t="s">
        <v>555</v>
      </c>
      <c r="J42" s="659" t="s">
        <v>563</v>
      </c>
      <c r="K42" s="74" t="s">
        <v>563</v>
      </c>
      <c r="L42" s="74" t="s">
        <v>563</v>
      </c>
      <c r="M42" s="74" t="s">
        <v>563</v>
      </c>
      <c r="N42" s="74" t="s">
        <v>563</v>
      </c>
      <c r="O42" s="74" t="s">
        <v>563</v>
      </c>
      <c r="P42" s="74" t="s">
        <v>563</v>
      </c>
      <c r="Q42" s="74" t="s">
        <v>563</v>
      </c>
      <c r="R42" s="74" t="s">
        <v>563</v>
      </c>
      <c r="S42" s="74" t="s">
        <v>563</v>
      </c>
      <c r="T42" s="74" t="s">
        <v>563</v>
      </c>
      <c r="U42" s="74" t="s">
        <v>563</v>
      </c>
      <c r="V42" s="74" t="s">
        <v>563</v>
      </c>
      <c r="W42" s="74" t="s">
        <v>563</v>
      </c>
      <c r="X42" s="74" t="s">
        <v>563</v>
      </c>
      <c r="Y42" s="74" t="s">
        <v>563</v>
      </c>
      <c r="Z42" s="74" t="s">
        <v>563</v>
      </c>
      <c r="AA42" s="74" t="s">
        <v>563</v>
      </c>
      <c r="AB42" s="74" t="s">
        <v>563</v>
      </c>
      <c r="AC42" s="326" t="s">
        <v>563</v>
      </c>
    </row>
    <row r="43" spans="1:30" ht="20.25" customHeight="1" x14ac:dyDescent="0.25">
      <c r="A43" s="474"/>
      <c r="B43" s="393" t="s">
        <v>545</v>
      </c>
      <c r="C43" s="672" t="s">
        <v>546</v>
      </c>
      <c r="D43" s="665" t="s">
        <v>520</v>
      </c>
      <c r="E43" s="679"/>
      <c r="F43" s="479"/>
      <c r="I43" s="665" t="s">
        <v>556</v>
      </c>
      <c r="J43" s="659" t="s">
        <v>563</v>
      </c>
      <c r="K43" s="74" t="s">
        <v>563</v>
      </c>
      <c r="L43" s="74" t="s">
        <v>563</v>
      </c>
      <c r="M43" s="74" t="s">
        <v>563</v>
      </c>
      <c r="N43" s="74" t="s">
        <v>563</v>
      </c>
      <c r="O43" s="74" t="s">
        <v>563</v>
      </c>
      <c r="P43" s="74" t="s">
        <v>563</v>
      </c>
      <c r="Q43" s="74" t="s">
        <v>563</v>
      </c>
      <c r="R43" s="74" t="s">
        <v>563</v>
      </c>
      <c r="S43" s="74" t="s">
        <v>563</v>
      </c>
      <c r="T43" s="74" t="s">
        <v>563</v>
      </c>
      <c r="U43" s="74" t="s">
        <v>563</v>
      </c>
      <c r="V43" s="74" t="s">
        <v>563</v>
      </c>
      <c r="W43" s="74" t="s">
        <v>563</v>
      </c>
      <c r="X43" s="74" t="s">
        <v>563</v>
      </c>
      <c r="Y43" s="74" t="s">
        <v>563</v>
      </c>
      <c r="Z43" s="74" t="s">
        <v>563</v>
      </c>
      <c r="AA43" s="74" t="s">
        <v>563</v>
      </c>
      <c r="AB43" s="74" t="s">
        <v>563</v>
      </c>
      <c r="AC43" s="326" t="s">
        <v>563</v>
      </c>
    </row>
    <row r="44" spans="1:30" ht="20.25" customHeight="1" thickBot="1" x14ac:dyDescent="0.3">
      <c r="A44" s="474"/>
      <c r="B44" s="393" t="s">
        <v>546</v>
      </c>
      <c r="C44" s="672" t="s">
        <v>547</v>
      </c>
      <c r="D44" s="662" t="s">
        <v>511</v>
      </c>
      <c r="E44" s="679"/>
      <c r="F44" s="479"/>
      <c r="I44" s="236" t="s">
        <v>557</v>
      </c>
      <c r="J44" s="660" t="s">
        <v>563</v>
      </c>
      <c r="K44" s="649" t="s">
        <v>563</v>
      </c>
      <c r="L44" s="649" t="s">
        <v>563</v>
      </c>
      <c r="M44" s="649" t="s">
        <v>563</v>
      </c>
      <c r="N44" s="649" t="s">
        <v>563</v>
      </c>
      <c r="O44" s="649" t="s">
        <v>563</v>
      </c>
      <c r="P44" s="649" t="s">
        <v>563</v>
      </c>
      <c r="Q44" s="649" t="s">
        <v>563</v>
      </c>
      <c r="R44" s="649" t="s">
        <v>563</v>
      </c>
      <c r="S44" s="649" t="s">
        <v>563</v>
      </c>
      <c r="T44" s="649" t="s">
        <v>563</v>
      </c>
      <c r="U44" s="649" t="s">
        <v>563</v>
      </c>
      <c r="V44" s="649" t="s">
        <v>563</v>
      </c>
      <c r="W44" s="649" t="s">
        <v>563</v>
      </c>
      <c r="X44" s="649" t="s">
        <v>563</v>
      </c>
      <c r="Y44" s="649" t="s">
        <v>563</v>
      </c>
      <c r="Z44" s="649" t="s">
        <v>563</v>
      </c>
      <c r="AA44" s="649" t="s">
        <v>563</v>
      </c>
      <c r="AB44" s="649" t="s">
        <v>563</v>
      </c>
      <c r="AC44" s="650" t="s">
        <v>563</v>
      </c>
    </row>
    <row r="45" spans="1:30" ht="20.25" customHeight="1" thickBot="1" x14ac:dyDescent="0.3">
      <c r="A45" s="475"/>
      <c r="B45" s="368" t="s">
        <v>521</v>
      </c>
      <c r="C45" s="673" t="s">
        <v>541</v>
      </c>
      <c r="D45" s="685" t="s">
        <v>510</v>
      </c>
      <c r="E45" s="680"/>
      <c r="F45" s="479"/>
      <c r="I45" s="666" t="s">
        <v>551</v>
      </c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7"/>
      <c r="AC45" s="652"/>
    </row>
    <row r="46" spans="1:30" ht="20.25" customHeight="1" x14ac:dyDescent="0.25">
      <c r="A46" s="463" t="s">
        <v>475</v>
      </c>
      <c r="B46" s="369" t="s">
        <v>541</v>
      </c>
      <c r="C46" s="674" t="s">
        <v>522</v>
      </c>
      <c r="D46" s="686" t="s">
        <v>542</v>
      </c>
      <c r="E46" s="681" t="s">
        <v>533</v>
      </c>
      <c r="F46" s="479"/>
      <c r="I46" s="667" t="s">
        <v>558</v>
      </c>
      <c r="J46" s="659" t="s">
        <v>563</v>
      </c>
      <c r="K46" s="74"/>
      <c r="L46" s="74"/>
      <c r="M46" s="74"/>
      <c r="N46" s="74" t="s">
        <v>563</v>
      </c>
      <c r="O46" s="74"/>
      <c r="P46" s="74"/>
      <c r="Q46" s="74"/>
      <c r="R46" s="74"/>
      <c r="S46" s="74" t="s">
        <v>563</v>
      </c>
      <c r="T46" s="74"/>
      <c r="U46" s="74"/>
      <c r="V46" s="74"/>
      <c r="W46" s="74"/>
      <c r="X46" s="74" t="s">
        <v>563</v>
      </c>
      <c r="Y46" s="74"/>
      <c r="Z46" s="74"/>
      <c r="AA46" s="74"/>
      <c r="AB46" s="74"/>
      <c r="AC46" s="326"/>
    </row>
    <row r="47" spans="1:30" ht="20.25" customHeight="1" thickBot="1" x14ac:dyDescent="0.3">
      <c r="A47" s="463"/>
      <c r="B47" s="373" t="s">
        <v>522</v>
      </c>
      <c r="C47" s="670" t="s">
        <v>523</v>
      </c>
      <c r="D47" s="662" t="s">
        <v>428</v>
      </c>
      <c r="E47" s="681"/>
      <c r="F47" s="479"/>
      <c r="I47" s="226" t="s">
        <v>559</v>
      </c>
      <c r="J47" s="384" t="s">
        <v>563</v>
      </c>
      <c r="K47" s="648"/>
      <c r="L47" s="648"/>
      <c r="M47" s="648"/>
      <c r="N47" s="648" t="s">
        <v>563</v>
      </c>
      <c r="O47" s="648"/>
      <c r="P47" s="648"/>
      <c r="Q47" s="648"/>
      <c r="R47" s="648"/>
      <c r="S47" s="648" t="s">
        <v>563</v>
      </c>
      <c r="T47" s="648"/>
      <c r="U47" s="648"/>
      <c r="V47" s="648"/>
      <c r="W47" s="648"/>
      <c r="X47" s="648" t="s">
        <v>563</v>
      </c>
      <c r="Y47" s="648"/>
      <c r="Z47" s="648"/>
      <c r="AA47" s="648"/>
      <c r="AB47" s="648"/>
      <c r="AC47" s="651"/>
    </row>
    <row r="48" spans="1:30" ht="20.25" customHeight="1" x14ac:dyDescent="0.25">
      <c r="A48" s="463"/>
      <c r="B48" s="370" t="s">
        <v>523</v>
      </c>
      <c r="C48" s="675" t="s">
        <v>250</v>
      </c>
      <c r="D48" s="662" t="s">
        <v>505</v>
      </c>
      <c r="E48" s="681"/>
      <c r="F48" s="479"/>
      <c r="I48" s="668" t="s">
        <v>552</v>
      </c>
      <c r="J48" s="655"/>
      <c r="K48" s="655"/>
      <c r="L48" s="655"/>
      <c r="M48" s="655"/>
      <c r="N48" s="655"/>
      <c r="O48" s="655"/>
      <c r="P48" s="655"/>
      <c r="Q48" s="655"/>
      <c r="R48" s="655"/>
      <c r="S48" s="655"/>
      <c r="T48" s="655"/>
      <c r="U48" s="655"/>
      <c r="V48" s="655"/>
      <c r="W48" s="655"/>
      <c r="X48" s="655"/>
      <c r="Y48" s="655"/>
      <c r="Z48" s="655"/>
      <c r="AA48" s="655"/>
      <c r="AB48" s="655"/>
      <c r="AC48" s="656"/>
    </row>
    <row r="49" spans="1:29" ht="20.25" customHeight="1" x14ac:dyDescent="0.25">
      <c r="A49" s="463"/>
      <c r="B49" s="373" t="s">
        <v>250</v>
      </c>
      <c r="C49" s="670" t="s">
        <v>524</v>
      </c>
      <c r="D49" s="662" t="s">
        <v>428</v>
      </c>
      <c r="E49" s="681"/>
      <c r="F49" s="479"/>
      <c r="I49" s="662" t="s">
        <v>560</v>
      </c>
      <c r="J49" s="659" t="s">
        <v>563</v>
      </c>
      <c r="K49" s="74"/>
      <c r="L49" s="74"/>
      <c r="M49" s="74"/>
      <c r="N49" s="74"/>
      <c r="O49" s="74"/>
      <c r="P49" s="74"/>
      <c r="Q49" s="74"/>
      <c r="R49" s="74"/>
      <c r="S49" s="74" t="s">
        <v>563</v>
      </c>
      <c r="T49" s="74"/>
      <c r="U49" s="74"/>
      <c r="V49" s="74"/>
      <c r="W49" s="74"/>
      <c r="X49" s="74"/>
      <c r="Y49" s="74"/>
      <c r="Z49" s="74"/>
      <c r="AA49" s="74"/>
      <c r="AB49" s="74"/>
      <c r="AC49" s="326"/>
    </row>
    <row r="50" spans="1:29" ht="20.25" customHeight="1" thickBot="1" x14ac:dyDescent="0.3">
      <c r="A50" s="463"/>
      <c r="B50" s="367" t="s">
        <v>524</v>
      </c>
      <c r="C50" s="671" t="s">
        <v>525</v>
      </c>
      <c r="D50" s="687" t="s">
        <v>510</v>
      </c>
      <c r="E50" s="681"/>
      <c r="F50" s="479"/>
      <c r="I50" s="645" t="s">
        <v>561</v>
      </c>
      <c r="J50" s="660" t="s">
        <v>563</v>
      </c>
      <c r="K50" s="649"/>
      <c r="L50" s="649"/>
      <c r="M50" s="649"/>
      <c r="N50" s="649"/>
      <c r="O50" s="649"/>
      <c r="P50" s="649"/>
      <c r="Q50" s="649"/>
      <c r="R50" s="649"/>
      <c r="S50" s="649"/>
      <c r="T50" s="649"/>
      <c r="U50" s="649"/>
      <c r="V50" s="649"/>
      <c r="W50" s="649"/>
      <c r="X50" s="649"/>
      <c r="Y50" s="649"/>
      <c r="Z50" s="649"/>
      <c r="AA50" s="649"/>
      <c r="AB50" s="649"/>
      <c r="AC50" s="650"/>
    </row>
    <row r="51" spans="1:29" ht="20.25" customHeight="1" thickBot="1" x14ac:dyDescent="0.3">
      <c r="A51" s="463"/>
      <c r="B51" s="373" t="s">
        <v>252</v>
      </c>
      <c r="C51" s="670" t="s">
        <v>526</v>
      </c>
      <c r="D51" s="665" t="s">
        <v>520</v>
      </c>
      <c r="E51" s="681"/>
      <c r="F51" s="479"/>
      <c r="I51" s="644" t="s">
        <v>564</v>
      </c>
      <c r="J51" s="661" t="s">
        <v>563</v>
      </c>
      <c r="K51" s="653" t="s">
        <v>563</v>
      </c>
      <c r="L51" s="653" t="s">
        <v>563</v>
      </c>
      <c r="M51" s="653" t="s">
        <v>563</v>
      </c>
      <c r="N51" s="653" t="s">
        <v>563</v>
      </c>
      <c r="O51" s="653" t="s">
        <v>563</v>
      </c>
      <c r="P51" s="653" t="s">
        <v>563</v>
      </c>
      <c r="Q51" s="653" t="s">
        <v>563</v>
      </c>
      <c r="R51" s="653" t="s">
        <v>563</v>
      </c>
      <c r="S51" s="653" t="s">
        <v>563</v>
      </c>
      <c r="T51" s="653" t="s">
        <v>563</v>
      </c>
      <c r="U51" s="653" t="s">
        <v>563</v>
      </c>
      <c r="V51" s="653" t="s">
        <v>563</v>
      </c>
      <c r="W51" s="653" t="s">
        <v>563</v>
      </c>
      <c r="X51" s="653" t="s">
        <v>563</v>
      </c>
      <c r="Y51" s="653" t="s">
        <v>563</v>
      </c>
      <c r="Z51" s="653" t="s">
        <v>563</v>
      </c>
      <c r="AA51" s="653" t="s">
        <v>563</v>
      </c>
      <c r="AB51" s="653" t="s">
        <v>563</v>
      </c>
      <c r="AC51" s="654" t="s">
        <v>563</v>
      </c>
    </row>
    <row r="52" spans="1:29" ht="20.25" customHeight="1" x14ac:dyDescent="0.25">
      <c r="A52" s="463"/>
      <c r="B52" s="367" t="s">
        <v>526</v>
      </c>
      <c r="C52" s="671" t="s">
        <v>254</v>
      </c>
      <c r="D52" s="662" t="s">
        <v>428</v>
      </c>
      <c r="E52" s="681"/>
      <c r="F52" s="479"/>
      <c r="I52" s="230"/>
      <c r="J52" s="230"/>
      <c r="K52"/>
      <c r="O52" s="1"/>
      <c r="Q52"/>
    </row>
    <row r="53" spans="1:29" ht="20.25" customHeight="1" x14ac:dyDescent="0.25">
      <c r="A53" s="463"/>
      <c r="B53" s="370" t="s">
        <v>254</v>
      </c>
      <c r="C53" s="675" t="s">
        <v>527</v>
      </c>
      <c r="D53" s="665" t="s">
        <v>507</v>
      </c>
      <c r="E53" s="681"/>
      <c r="F53" s="479"/>
      <c r="I53" s="394"/>
      <c r="J53" s="230"/>
      <c r="K53"/>
      <c r="O53" s="1"/>
      <c r="Q53"/>
    </row>
    <row r="54" spans="1:29" ht="20.25" customHeight="1" thickBot="1" x14ac:dyDescent="0.3">
      <c r="A54" s="463"/>
      <c r="B54" s="373" t="s">
        <v>527</v>
      </c>
      <c r="C54" s="670" t="s">
        <v>528</v>
      </c>
      <c r="D54" s="688" t="s">
        <v>520</v>
      </c>
      <c r="E54" s="682"/>
      <c r="F54" s="479"/>
      <c r="I54" s="394"/>
      <c r="J54" s="230"/>
      <c r="K54"/>
      <c r="O54" s="1"/>
      <c r="Q54"/>
    </row>
    <row r="55" spans="1:29" ht="20.25" customHeight="1" x14ac:dyDescent="0.25">
      <c r="A55" s="697" t="s">
        <v>476</v>
      </c>
      <c r="B55" s="371" t="s">
        <v>528</v>
      </c>
      <c r="C55" s="676" t="s">
        <v>529</v>
      </c>
      <c r="D55" s="689" t="s">
        <v>520</v>
      </c>
      <c r="E55" s="683" t="s">
        <v>506</v>
      </c>
      <c r="F55" s="479"/>
      <c r="I55" s="394"/>
      <c r="J55" s="230"/>
      <c r="K55"/>
      <c r="O55" s="1"/>
      <c r="Q55"/>
    </row>
    <row r="56" spans="1:29" ht="20.25" customHeight="1" x14ac:dyDescent="0.25">
      <c r="A56" s="698"/>
      <c r="B56" s="373" t="s">
        <v>529</v>
      </c>
      <c r="C56" s="670" t="s">
        <v>530</v>
      </c>
      <c r="D56" s="665" t="s">
        <v>520</v>
      </c>
      <c r="E56" s="681"/>
      <c r="F56" s="479"/>
      <c r="I56" s="394"/>
      <c r="J56" s="230"/>
      <c r="K56"/>
      <c r="O56" s="1"/>
      <c r="Q56"/>
    </row>
    <row r="57" spans="1:29" ht="20.25" customHeight="1" x14ac:dyDescent="0.25">
      <c r="A57" s="698"/>
      <c r="B57" s="367" t="s">
        <v>530</v>
      </c>
      <c r="C57" s="671" t="s">
        <v>246</v>
      </c>
      <c r="D57" s="662" t="s">
        <v>509</v>
      </c>
      <c r="E57" s="681"/>
      <c r="F57" s="479"/>
      <c r="I57" s="230"/>
      <c r="J57" s="230"/>
      <c r="K57"/>
      <c r="O57" s="1"/>
      <c r="Q57"/>
    </row>
    <row r="58" spans="1:29" ht="20.25" customHeight="1" x14ac:dyDescent="0.25">
      <c r="A58" s="698"/>
      <c r="B58" s="373" t="s">
        <v>246</v>
      </c>
      <c r="C58" s="670" t="s">
        <v>531</v>
      </c>
      <c r="D58" s="662" t="s">
        <v>505</v>
      </c>
      <c r="E58" s="681"/>
      <c r="F58" s="479"/>
      <c r="I58" s="230"/>
      <c r="J58" s="230"/>
      <c r="K58"/>
      <c r="O58" s="1"/>
      <c r="Q58"/>
    </row>
    <row r="59" spans="1:29" ht="20.25" customHeight="1" thickBot="1" x14ac:dyDescent="0.3">
      <c r="A59" s="699"/>
      <c r="B59" s="372" t="s">
        <v>531</v>
      </c>
      <c r="C59" s="677" t="s">
        <v>532</v>
      </c>
      <c r="D59" s="690" t="s">
        <v>509</v>
      </c>
      <c r="E59" s="682"/>
      <c r="F59" s="480"/>
      <c r="I59" s="230"/>
      <c r="J59" s="230"/>
      <c r="K59"/>
      <c r="O59" s="1"/>
      <c r="Q59"/>
    </row>
    <row r="60" spans="1:29" x14ac:dyDescent="0.25">
      <c r="I60" s="230"/>
      <c r="J60" s="230"/>
    </row>
  </sheetData>
  <mergeCells count="30">
    <mergeCell ref="J48:AC48"/>
    <mergeCell ref="D36:F37"/>
    <mergeCell ref="I36:AC36"/>
    <mergeCell ref="J38:AC38"/>
    <mergeCell ref="J41:AC41"/>
    <mergeCell ref="J45:AB45"/>
    <mergeCell ref="M21:P21"/>
    <mergeCell ref="M34:P34"/>
    <mergeCell ref="A55:A59"/>
    <mergeCell ref="E55:E59"/>
    <mergeCell ref="E46:E54"/>
    <mergeCell ref="F38:F59"/>
    <mergeCell ref="A36:A37"/>
    <mergeCell ref="B36:B37"/>
    <mergeCell ref="C36:C37"/>
    <mergeCell ref="G32:H32"/>
    <mergeCell ref="A46:A54"/>
    <mergeCell ref="A24:A28"/>
    <mergeCell ref="A5:A12"/>
    <mergeCell ref="A13:A23"/>
    <mergeCell ref="A38:A45"/>
    <mergeCell ref="E38:E45"/>
    <mergeCell ref="G4:H4"/>
    <mergeCell ref="J5:J23"/>
    <mergeCell ref="J26:J28"/>
    <mergeCell ref="I10:I11"/>
    <mergeCell ref="I22:I23"/>
    <mergeCell ref="I5:I8"/>
    <mergeCell ref="I12:I13"/>
    <mergeCell ref="I16:I17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8" zoomScaleNormal="100" workbookViewId="0">
      <selection activeCell="A9" sqref="A9:M9"/>
    </sheetView>
  </sheetViews>
  <sheetFormatPr baseColWidth="10" defaultColWidth="9.140625" defaultRowHeight="15" x14ac:dyDescent="0.25"/>
  <cols>
    <col min="1" max="3" width="7.28515625" style="1" customWidth="1"/>
    <col min="4" max="5" width="7.28515625" customWidth="1"/>
    <col min="6" max="9" width="7.28515625" style="1" customWidth="1"/>
    <col min="10" max="10" width="8.5703125" style="1" customWidth="1"/>
    <col min="11" max="12" width="4.7109375" customWidth="1"/>
    <col min="13" max="13" width="9.140625" customWidth="1"/>
  </cols>
  <sheetData>
    <row r="1" spans="1:13" ht="18" customHeight="1" x14ac:dyDescent="0.25">
      <c r="A1" s="500" t="s">
        <v>0</v>
      </c>
      <c r="B1" s="500"/>
      <c r="C1" s="500"/>
      <c r="D1" s="500"/>
      <c r="E1" s="496" t="s">
        <v>27</v>
      </c>
      <c r="F1" s="497"/>
      <c r="G1" s="497"/>
      <c r="H1" s="497"/>
      <c r="I1" s="497"/>
      <c r="J1" s="497"/>
      <c r="K1" s="497"/>
      <c r="L1" s="497"/>
      <c r="M1" s="498"/>
    </row>
    <row r="2" spans="1:13" ht="13.5" customHeight="1" x14ac:dyDescent="0.25">
      <c r="A2" s="500"/>
      <c r="B2" s="500"/>
      <c r="C2" s="500"/>
      <c r="D2" s="500"/>
      <c r="E2" s="499" t="s">
        <v>26</v>
      </c>
      <c r="F2" s="499"/>
      <c r="G2" s="499"/>
      <c r="H2" s="499"/>
      <c r="I2" s="499"/>
      <c r="J2" s="499"/>
      <c r="K2" s="499"/>
      <c r="L2" s="499"/>
      <c r="M2" s="499"/>
    </row>
    <row r="3" spans="1:13" ht="13.5" customHeight="1" x14ac:dyDescent="0.25">
      <c r="A3" s="500"/>
      <c r="B3" s="500"/>
      <c r="C3" s="500"/>
      <c r="D3" s="500"/>
      <c r="E3" s="499" t="s">
        <v>16</v>
      </c>
      <c r="F3" s="499"/>
      <c r="G3" s="499"/>
      <c r="H3" s="499"/>
      <c r="I3" s="499"/>
      <c r="J3" s="499"/>
      <c r="K3" s="499"/>
      <c r="L3" s="499"/>
      <c r="M3" s="499"/>
    </row>
    <row r="4" spans="1:13" ht="13.15" customHeight="1" x14ac:dyDescent="0.25">
      <c r="A4" s="21" t="s">
        <v>1</v>
      </c>
      <c r="B4" s="21"/>
      <c r="C4" s="21"/>
      <c r="D4" s="499" t="s">
        <v>17</v>
      </c>
      <c r="E4" s="499"/>
      <c r="F4" s="499"/>
      <c r="G4" s="499"/>
      <c r="H4" s="499"/>
      <c r="I4" s="499"/>
      <c r="J4" s="499"/>
      <c r="K4" s="499"/>
      <c r="L4" s="499"/>
      <c r="M4" s="499"/>
    </row>
    <row r="5" spans="1:13" ht="13.35" customHeight="1" x14ac:dyDescent="0.25">
      <c r="A5" s="505" t="s">
        <v>2</v>
      </c>
      <c r="B5" s="505"/>
      <c r="C5" s="505"/>
      <c r="D5" s="499" t="s">
        <v>18</v>
      </c>
      <c r="E5" s="499"/>
      <c r="F5" s="499"/>
      <c r="G5" s="499"/>
      <c r="H5" s="499"/>
      <c r="I5" s="499"/>
      <c r="J5" s="499"/>
      <c r="K5" s="499"/>
      <c r="L5" s="499"/>
      <c r="M5" s="499"/>
    </row>
    <row r="6" spans="1:13" ht="13.15" customHeight="1" x14ac:dyDescent="0.25">
      <c r="A6" s="505" t="s">
        <v>3</v>
      </c>
      <c r="B6" s="505"/>
      <c r="C6" s="505"/>
      <c r="D6" s="499" t="s">
        <v>19</v>
      </c>
      <c r="E6" s="499"/>
      <c r="F6" s="499"/>
      <c r="G6" s="499"/>
      <c r="H6" s="499"/>
      <c r="I6" s="499"/>
      <c r="J6" s="499"/>
      <c r="K6" s="499"/>
      <c r="L6" s="499"/>
      <c r="M6" s="499"/>
    </row>
    <row r="7" spans="1:13" ht="13.35" customHeight="1" x14ac:dyDescent="0.25">
      <c r="A7" s="505" t="s">
        <v>4</v>
      </c>
      <c r="B7" s="505"/>
      <c r="C7" s="505"/>
      <c r="D7" s="20"/>
      <c r="E7" s="7"/>
      <c r="F7" s="8" t="s">
        <v>5</v>
      </c>
      <c r="G7" s="8"/>
      <c r="H7" s="20"/>
      <c r="I7" s="504" t="s">
        <v>74</v>
      </c>
      <c r="J7" s="504"/>
      <c r="K7" s="504"/>
      <c r="L7" s="7"/>
      <c r="M7" s="9">
        <f>7.5*42.33</f>
        <v>317.47499999999997</v>
      </c>
    </row>
    <row r="8" spans="1:13" ht="14.45" customHeight="1" x14ac:dyDescent="0.25">
      <c r="A8" s="494" t="s">
        <v>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127.5" customHeight="1" x14ac:dyDescent="0.25">
      <c r="A9" s="501" t="s">
        <v>85</v>
      </c>
      <c r="B9" s="501"/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</row>
    <row r="10" spans="1:13" ht="14.45" customHeight="1" x14ac:dyDescent="0.25">
      <c r="A10" s="494" t="s">
        <v>7</v>
      </c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4"/>
    </row>
    <row r="11" spans="1:13" ht="28.5" customHeight="1" x14ac:dyDescent="0.25">
      <c r="A11" s="502" t="s">
        <v>8</v>
      </c>
      <c r="B11" s="502"/>
      <c r="C11" s="502"/>
      <c r="D11" s="502"/>
      <c r="E11" s="10" t="s">
        <v>24</v>
      </c>
      <c r="F11" s="11" t="s">
        <v>9</v>
      </c>
      <c r="G11" s="12" t="s">
        <v>21</v>
      </c>
      <c r="H11" s="12" t="s">
        <v>22</v>
      </c>
      <c r="I11" s="12" t="s">
        <v>23</v>
      </c>
      <c r="J11" s="13" t="s">
        <v>20</v>
      </c>
      <c r="K11" s="503" t="s">
        <v>10</v>
      </c>
      <c r="L11" s="503"/>
      <c r="M11" s="14" t="s">
        <v>11</v>
      </c>
    </row>
    <row r="12" spans="1:13" s="1" customFormat="1" ht="12.75" customHeight="1" x14ac:dyDescent="0.25">
      <c r="A12" s="488" t="s">
        <v>80</v>
      </c>
      <c r="B12" s="488"/>
      <c r="C12" s="488"/>
      <c r="D12" s="488"/>
      <c r="E12" s="17" t="s">
        <v>71</v>
      </c>
      <c r="F12" s="17" t="s">
        <v>72</v>
      </c>
      <c r="G12" s="17">
        <v>2.7</v>
      </c>
      <c r="H12" s="15">
        <v>0.3</v>
      </c>
      <c r="I12" s="17"/>
      <c r="J12" s="17">
        <f>G12*H12</f>
        <v>0.81</v>
      </c>
      <c r="K12" s="487"/>
      <c r="L12" s="487"/>
      <c r="M12" s="14"/>
    </row>
    <row r="13" spans="1:13" ht="13.35" customHeight="1" x14ac:dyDescent="0.25">
      <c r="A13" s="488" t="s">
        <v>70</v>
      </c>
      <c r="B13" s="488"/>
      <c r="C13" s="488"/>
      <c r="D13" s="488"/>
      <c r="E13" s="17" t="s">
        <v>71</v>
      </c>
      <c r="F13" s="17" t="s">
        <v>72</v>
      </c>
      <c r="G13" s="17">
        <v>12.7</v>
      </c>
      <c r="H13" s="15">
        <v>0.3</v>
      </c>
      <c r="I13" s="17"/>
      <c r="J13" s="17">
        <f>G13*H13</f>
        <v>3.8099999999999996</v>
      </c>
      <c r="K13" s="487" t="s">
        <v>82</v>
      </c>
      <c r="L13" s="487"/>
      <c r="M13" s="20"/>
    </row>
    <row r="14" spans="1:13" s="1" customFormat="1" ht="13.35" customHeight="1" x14ac:dyDescent="0.25">
      <c r="A14" s="488" t="s">
        <v>70</v>
      </c>
      <c r="B14" s="488"/>
      <c r="C14" s="488"/>
      <c r="D14" s="488"/>
      <c r="E14" s="17" t="s">
        <v>71</v>
      </c>
      <c r="F14" s="17" t="s">
        <v>72</v>
      </c>
      <c r="G14" s="17"/>
      <c r="H14" s="15"/>
      <c r="I14" s="17"/>
      <c r="J14" s="17">
        <f>J12+J13</f>
        <v>4.6199999999999992</v>
      </c>
      <c r="K14" s="492">
        <f>J14*100/$M$7</f>
        <v>1.4552326954878336</v>
      </c>
      <c r="L14" s="492"/>
      <c r="M14" s="20">
        <v>2</v>
      </c>
    </row>
    <row r="15" spans="1:13" s="1" customFormat="1" ht="13.35" customHeight="1" x14ac:dyDescent="0.25">
      <c r="A15" s="488" t="s">
        <v>76</v>
      </c>
      <c r="B15" s="488"/>
      <c r="C15" s="488"/>
      <c r="D15" s="488"/>
      <c r="E15" s="17" t="s">
        <v>71</v>
      </c>
      <c r="F15" s="17" t="s">
        <v>72</v>
      </c>
      <c r="G15" s="17">
        <v>5.0999999999999996</v>
      </c>
      <c r="H15" s="17">
        <v>2.1</v>
      </c>
      <c r="I15" s="17"/>
      <c r="J15" s="17">
        <f>G15*H15</f>
        <v>10.709999999999999</v>
      </c>
      <c r="K15" s="492">
        <f>J15*100/$M$7</f>
        <v>3.3734939759036147</v>
      </c>
      <c r="L15" s="492"/>
      <c r="M15" s="20">
        <v>21</v>
      </c>
    </row>
    <row r="16" spans="1:13" s="1" customFormat="1" ht="13.35" customHeight="1" x14ac:dyDescent="0.25">
      <c r="A16" s="488" t="s">
        <v>81</v>
      </c>
      <c r="B16" s="488"/>
      <c r="C16" s="488"/>
      <c r="D16" s="488"/>
      <c r="E16" s="17" t="s">
        <v>73</v>
      </c>
      <c r="F16" s="17" t="s">
        <v>72</v>
      </c>
      <c r="G16" s="17">
        <v>13</v>
      </c>
      <c r="H16" s="17">
        <v>2.4</v>
      </c>
      <c r="I16" s="17"/>
      <c r="J16" s="17">
        <f>G16*H16</f>
        <v>31.2</v>
      </c>
      <c r="K16" s="492">
        <f>J16*100/$M$7</f>
        <v>9.8275454760217347</v>
      </c>
      <c r="L16" s="492"/>
      <c r="M16" s="20">
        <v>18</v>
      </c>
    </row>
    <row r="17" spans="1:13" s="1" customFormat="1" ht="13.35" customHeight="1" x14ac:dyDescent="0.25">
      <c r="A17" s="488"/>
      <c r="B17" s="488"/>
      <c r="C17" s="488"/>
      <c r="D17" s="488"/>
      <c r="E17" s="17"/>
      <c r="F17" s="17"/>
      <c r="G17" s="17"/>
      <c r="H17" s="17"/>
      <c r="I17" s="17"/>
      <c r="J17" s="17"/>
      <c r="K17" s="493"/>
      <c r="L17" s="493"/>
      <c r="M17" s="20"/>
    </row>
    <row r="18" spans="1:13" s="1" customFormat="1" ht="13.35" customHeight="1" x14ac:dyDescent="0.25">
      <c r="A18" s="488"/>
      <c r="B18" s="488"/>
      <c r="C18" s="488"/>
      <c r="D18" s="488"/>
      <c r="E18" s="17"/>
      <c r="F18" s="17"/>
      <c r="G18" s="17"/>
      <c r="H18" s="17"/>
      <c r="I18" s="17"/>
      <c r="J18" s="17"/>
      <c r="K18" s="493"/>
      <c r="L18" s="493"/>
      <c r="M18" s="20"/>
    </row>
    <row r="19" spans="1:13" ht="13.35" customHeight="1" x14ac:dyDescent="0.25">
      <c r="A19" s="488"/>
      <c r="B19" s="488"/>
      <c r="C19" s="488"/>
      <c r="D19" s="488"/>
      <c r="E19" s="17"/>
      <c r="F19" s="17"/>
      <c r="G19" s="17"/>
      <c r="H19" s="17"/>
      <c r="I19" s="17"/>
      <c r="J19" s="17"/>
      <c r="K19" s="493"/>
      <c r="L19" s="493"/>
      <c r="M19" s="20"/>
    </row>
    <row r="20" spans="1:13" ht="13.15" customHeight="1" x14ac:dyDescent="0.25">
      <c r="A20" s="488"/>
      <c r="B20" s="488"/>
      <c r="C20" s="488"/>
      <c r="D20" s="488"/>
      <c r="E20" s="17"/>
      <c r="F20" s="17"/>
      <c r="G20" s="17"/>
      <c r="H20" s="17"/>
      <c r="I20" s="17" t="s">
        <v>77</v>
      </c>
      <c r="J20" s="17">
        <v>3</v>
      </c>
      <c r="K20" s="493" t="s">
        <v>71</v>
      </c>
      <c r="L20" s="493"/>
      <c r="M20" s="22">
        <f>1+(9/98)*(100-MAX(M13:M16))</f>
        <v>8.2551020408163271</v>
      </c>
    </row>
    <row r="21" spans="1:13" ht="14.45" customHeight="1" x14ac:dyDescent="0.25">
      <c r="A21" s="494" t="s">
        <v>12</v>
      </c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</row>
    <row r="22" spans="1:13" ht="13.9" customHeight="1" x14ac:dyDescent="0.25">
      <c r="A22" s="495" t="s">
        <v>75</v>
      </c>
      <c r="B22" s="495"/>
      <c r="C22" s="495"/>
      <c r="D22" s="495"/>
      <c r="E22" s="495"/>
      <c r="F22" s="495"/>
      <c r="G22" s="495"/>
      <c r="H22" s="495"/>
      <c r="I22" s="495"/>
      <c r="J22" s="494" t="s">
        <v>14</v>
      </c>
      <c r="K22" s="494"/>
      <c r="L22" s="8" t="s">
        <v>13</v>
      </c>
      <c r="M22" s="21" t="s">
        <v>15</v>
      </c>
    </row>
    <row r="23" spans="1:13" s="1" customFormat="1" ht="13.9" customHeight="1" x14ac:dyDescent="0.25">
      <c r="A23" s="19">
        <v>21</v>
      </c>
      <c r="B23" s="19">
        <v>18</v>
      </c>
      <c r="C23" s="19">
        <v>2</v>
      </c>
      <c r="D23" s="19"/>
      <c r="E23" s="19"/>
      <c r="F23" s="19"/>
      <c r="G23" s="19"/>
      <c r="H23" s="19"/>
      <c r="I23" s="19"/>
      <c r="J23" s="494">
        <f>SUM(A23:I23)</f>
        <v>41</v>
      </c>
      <c r="K23" s="494"/>
      <c r="L23" s="18">
        <f>J20</f>
        <v>3</v>
      </c>
      <c r="M23" s="21">
        <v>32</v>
      </c>
    </row>
    <row r="24" spans="1:13" s="1" customFormat="1" ht="13.9" customHeight="1" x14ac:dyDescent="0.25">
      <c r="A24" s="19">
        <v>21</v>
      </c>
      <c r="B24" s="19">
        <v>18</v>
      </c>
      <c r="C24" s="19">
        <v>2</v>
      </c>
      <c r="D24" s="19"/>
      <c r="E24" s="19"/>
      <c r="F24" s="19"/>
      <c r="G24" s="19"/>
      <c r="H24" s="19"/>
      <c r="I24" s="19"/>
      <c r="J24" s="494">
        <f>SUM(A24:I24)</f>
        <v>41</v>
      </c>
      <c r="K24" s="494"/>
      <c r="L24" s="18">
        <f>L23-1</f>
        <v>2</v>
      </c>
      <c r="M24" s="21">
        <v>22</v>
      </c>
    </row>
    <row r="25" spans="1:13" s="1" customFormat="1" ht="13.9" customHeight="1" x14ac:dyDescent="0.25">
      <c r="A25" s="19">
        <v>21</v>
      </c>
      <c r="B25" s="19">
        <v>2</v>
      </c>
      <c r="C25" s="19">
        <v>2</v>
      </c>
      <c r="D25" s="19"/>
      <c r="E25" s="19"/>
      <c r="F25" s="19"/>
      <c r="G25" s="19"/>
      <c r="H25" s="19"/>
      <c r="I25" s="19"/>
      <c r="J25" s="494">
        <f>SUM(A25:I25)</f>
        <v>25</v>
      </c>
      <c r="K25" s="494"/>
      <c r="L25" s="18">
        <f>L24-1</f>
        <v>1</v>
      </c>
      <c r="M25" s="21">
        <v>30</v>
      </c>
    </row>
    <row r="26" spans="1:13" s="1" customFormat="1" ht="13.9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494">
        <f>SUM(A26:I26)</f>
        <v>0</v>
      </c>
      <c r="K26" s="494"/>
      <c r="L26" s="18">
        <f>L25-1</f>
        <v>0</v>
      </c>
      <c r="M26" s="21"/>
    </row>
    <row r="27" spans="1:13" s="1" customFormat="1" ht="13.9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494"/>
      <c r="K27" s="494"/>
      <c r="L27" s="18"/>
      <c r="M27" s="21"/>
    </row>
    <row r="28" spans="1:13" s="1" customFormat="1" ht="13.9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494"/>
      <c r="K28" s="494"/>
      <c r="L28" s="18"/>
      <c r="M28" s="21"/>
    </row>
    <row r="29" spans="1:13" ht="13.15" customHeight="1" x14ac:dyDescent="0.25">
      <c r="A29" s="7"/>
      <c r="B29" s="7"/>
      <c r="C29" s="7"/>
      <c r="D29" s="17"/>
      <c r="E29" s="17"/>
      <c r="F29" s="17"/>
      <c r="G29" s="17"/>
      <c r="H29" s="17"/>
      <c r="I29" s="17"/>
      <c r="J29" s="494"/>
      <c r="K29" s="494"/>
      <c r="L29" s="16"/>
      <c r="M29" s="20"/>
    </row>
    <row r="30" spans="1:13" ht="14.45" customHeight="1" x14ac:dyDescent="0.25">
      <c r="A30" s="35"/>
      <c r="B30" s="24"/>
      <c r="C30" s="24"/>
      <c r="D30" s="25"/>
      <c r="E30" s="25"/>
      <c r="F30" s="25"/>
      <c r="G30" s="25"/>
      <c r="H30" s="25"/>
      <c r="I30" s="25"/>
      <c r="J30" s="25"/>
      <c r="K30" s="484" t="s">
        <v>78</v>
      </c>
      <c r="L30" s="484"/>
      <c r="M30" s="29">
        <f>MAX(M23:M27)</f>
        <v>32</v>
      </c>
    </row>
    <row r="31" spans="1:13" s="1" customFormat="1" ht="14.45" customHeight="1" x14ac:dyDescent="0.25">
      <c r="A31" s="35"/>
      <c r="B31" s="24"/>
      <c r="C31" s="24"/>
      <c r="D31" s="25"/>
      <c r="E31" s="25"/>
      <c r="F31" s="25"/>
      <c r="G31" s="25"/>
      <c r="H31" s="25"/>
      <c r="I31" s="25"/>
      <c r="J31" s="25"/>
      <c r="K31" s="26"/>
      <c r="L31" s="26"/>
      <c r="M31" s="34"/>
    </row>
    <row r="32" spans="1:13" s="1" customFormat="1" ht="14.45" customHeight="1" x14ac:dyDescent="0.25">
      <c r="A32" s="35"/>
      <c r="B32" s="24"/>
      <c r="C32" s="24"/>
      <c r="D32" s="25"/>
      <c r="E32" s="25"/>
      <c r="F32" s="25"/>
      <c r="G32" s="25"/>
      <c r="H32" s="25"/>
      <c r="I32" s="25"/>
      <c r="J32" s="25"/>
      <c r="K32" s="489" t="s">
        <v>25</v>
      </c>
      <c r="L32" s="489"/>
      <c r="M32" s="489"/>
    </row>
    <row r="33" spans="1:13" ht="14.25" customHeight="1" x14ac:dyDescent="0.25">
      <c r="A33" s="35"/>
      <c r="B33" s="24"/>
      <c r="C33" s="24"/>
      <c r="D33" s="30" t="s">
        <v>0</v>
      </c>
      <c r="E33" s="30"/>
      <c r="F33" s="30"/>
      <c r="G33" s="30"/>
      <c r="H33" s="31"/>
      <c r="I33" s="24"/>
      <c r="J33" s="24"/>
      <c r="K33" s="485" t="s">
        <v>79</v>
      </c>
      <c r="L33" s="486"/>
      <c r="M33" s="32">
        <f>100-M30</f>
        <v>68</v>
      </c>
    </row>
    <row r="34" spans="1:13" s="1" customFormat="1" ht="14.25" customHeight="1" x14ac:dyDescent="0.25">
      <c r="A34" s="36"/>
      <c r="B34" s="27"/>
      <c r="C34" s="27"/>
      <c r="D34" s="27"/>
      <c r="E34" s="27"/>
      <c r="F34" s="27"/>
      <c r="G34" s="27"/>
      <c r="H34" s="27"/>
      <c r="I34" s="27"/>
      <c r="J34" s="27"/>
      <c r="K34" s="33"/>
      <c r="L34" s="33"/>
      <c r="M34" s="37"/>
    </row>
    <row r="35" spans="1:13" s="1" customFormat="1" ht="14.25" customHeight="1" thickBot="1" x14ac:dyDescent="0.3">
      <c r="A35" s="36"/>
      <c r="B35" s="27"/>
      <c r="C35" s="27"/>
      <c r="D35" s="27"/>
      <c r="E35" s="27"/>
      <c r="F35" s="27"/>
      <c r="G35" s="27"/>
      <c r="H35" s="27"/>
      <c r="I35" s="27"/>
      <c r="J35" s="27"/>
      <c r="K35" s="490" t="s">
        <v>83</v>
      </c>
      <c r="L35" s="490"/>
      <c r="M35" s="491"/>
    </row>
    <row r="36" spans="1:13" s="1" customFormat="1" ht="14.25" customHeight="1" thickBot="1" x14ac:dyDescent="0.3">
      <c r="A36" s="36"/>
      <c r="B36" s="27"/>
      <c r="C36" s="27"/>
      <c r="D36" s="27"/>
      <c r="E36" s="27"/>
      <c r="F36" s="27"/>
      <c r="G36" s="27"/>
      <c r="H36" s="27"/>
      <c r="I36" s="27"/>
      <c r="J36" s="27"/>
      <c r="K36" s="481" t="s">
        <v>84</v>
      </c>
      <c r="L36" s="482"/>
      <c r="M36" s="483"/>
    </row>
    <row r="37" spans="1:13" ht="14.25" customHeight="1" x14ac:dyDescent="0.25">
      <c r="A37" s="3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/>
    </row>
    <row r="38" spans="1:13" ht="14.25" customHeight="1" x14ac:dyDescent="0.25">
      <c r="A38" s="3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/>
    </row>
    <row r="39" spans="1:13" ht="14.25" customHeight="1" x14ac:dyDescent="0.25">
      <c r="A39" s="3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/>
    </row>
    <row r="40" spans="1:13" ht="14.25" customHeight="1" x14ac:dyDescent="0.25">
      <c r="A40" s="3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8"/>
    </row>
    <row r="41" spans="1:13" ht="14.25" customHeight="1" x14ac:dyDescent="0.25">
      <c r="A41" s="3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/>
    </row>
    <row r="42" spans="1:13" ht="14.25" customHeight="1" x14ac:dyDescent="0.25">
      <c r="A42" s="3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8"/>
    </row>
    <row r="43" spans="1:13" ht="14.25" customHeight="1" x14ac:dyDescent="0.2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40"/>
    </row>
    <row r="44" spans="1:13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ht="21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</sheetData>
  <mergeCells count="49">
    <mergeCell ref="A19:D19"/>
    <mergeCell ref="D4:M4"/>
    <mergeCell ref="D5:M5"/>
    <mergeCell ref="D6:M6"/>
    <mergeCell ref="I7:K7"/>
    <mergeCell ref="A5:C5"/>
    <mergeCell ref="A6:C6"/>
    <mergeCell ref="A7:C7"/>
    <mergeCell ref="A10:M10"/>
    <mergeCell ref="K14:L14"/>
    <mergeCell ref="A14:D14"/>
    <mergeCell ref="A16:D16"/>
    <mergeCell ref="A1:D3"/>
    <mergeCell ref="A17:D17"/>
    <mergeCell ref="A18:D18"/>
    <mergeCell ref="A8:M8"/>
    <mergeCell ref="A9:M9"/>
    <mergeCell ref="A11:D11"/>
    <mergeCell ref="A13:D13"/>
    <mergeCell ref="A15:D15"/>
    <mergeCell ref="K11:L11"/>
    <mergeCell ref="K13:L13"/>
    <mergeCell ref="J28:K28"/>
    <mergeCell ref="J29:K29"/>
    <mergeCell ref="E1:M1"/>
    <mergeCell ref="E3:M3"/>
    <mergeCell ref="E2:M2"/>
    <mergeCell ref="J22:K22"/>
    <mergeCell ref="J23:K23"/>
    <mergeCell ref="J24:K24"/>
    <mergeCell ref="J25:K25"/>
    <mergeCell ref="J26:K26"/>
    <mergeCell ref="J27:K27"/>
    <mergeCell ref="K36:M36"/>
    <mergeCell ref="K30:L30"/>
    <mergeCell ref="K33:L33"/>
    <mergeCell ref="K12:L12"/>
    <mergeCell ref="A12:D12"/>
    <mergeCell ref="K32:M32"/>
    <mergeCell ref="K35:M35"/>
    <mergeCell ref="K15:L15"/>
    <mergeCell ref="K16:L16"/>
    <mergeCell ref="K17:L17"/>
    <mergeCell ref="K18:L18"/>
    <mergeCell ref="K19:L19"/>
    <mergeCell ref="K20:L20"/>
    <mergeCell ref="A20:D20"/>
    <mergeCell ref="A21:M21"/>
    <mergeCell ref="A22:I22"/>
  </mergeCells>
  <pageMargins left="0.70866141732283472" right="0.39370078740157483" top="0.55118110236220474" bottom="0.55118110236220474" header="0.31496062992125984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A7" sqref="A7:M7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">
        <v>181</v>
      </c>
      <c r="H5" s="537" t="s">
        <v>5</v>
      </c>
      <c r="I5" s="537"/>
      <c r="J5" s="48" t="s">
        <v>87</v>
      </c>
      <c r="K5" s="525">
        <f>8*40</f>
        <v>320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488" t="s">
        <v>88</v>
      </c>
      <c r="B10" s="488"/>
      <c r="C10" s="488"/>
      <c r="D10" s="488"/>
      <c r="E10" s="488"/>
      <c r="F10" s="45" t="s">
        <v>73</v>
      </c>
      <c r="G10" s="45" t="s">
        <v>71</v>
      </c>
      <c r="H10" s="45">
        <v>2.2999999999999998</v>
      </c>
      <c r="I10" s="41">
        <v>1</v>
      </c>
      <c r="J10" s="45"/>
      <c r="K10" s="493">
        <f>H10*I10</f>
        <v>2.2999999999999998</v>
      </c>
      <c r="L10" s="493"/>
      <c r="M10" s="493"/>
    </row>
    <row r="11" spans="1:13" ht="13.35" customHeight="1" x14ac:dyDescent="0.25">
      <c r="A11" s="488" t="s">
        <v>92</v>
      </c>
      <c r="B11" s="488"/>
      <c r="C11" s="488"/>
      <c r="D11" s="488"/>
      <c r="E11" s="488"/>
      <c r="F11" s="45" t="s">
        <v>71</v>
      </c>
      <c r="G11" s="45" t="s">
        <v>71</v>
      </c>
      <c r="H11" s="45">
        <v>11.2</v>
      </c>
      <c r="I11" s="42">
        <v>0.3</v>
      </c>
      <c r="J11" s="45"/>
      <c r="K11" s="493">
        <f t="shared" ref="K11:K18" si="0">H11*I11</f>
        <v>3.36</v>
      </c>
      <c r="L11" s="493"/>
      <c r="M11" s="493"/>
    </row>
    <row r="12" spans="1:13" ht="13.35" customHeight="1" x14ac:dyDescent="0.25">
      <c r="A12" s="488" t="s">
        <v>92</v>
      </c>
      <c r="B12" s="488"/>
      <c r="C12" s="488"/>
      <c r="D12" s="488"/>
      <c r="E12" s="488"/>
      <c r="F12" s="45" t="s">
        <v>71</v>
      </c>
      <c r="G12" s="45" t="s">
        <v>71</v>
      </c>
      <c r="H12" s="45">
        <v>8</v>
      </c>
      <c r="I12" s="42">
        <v>0.3</v>
      </c>
      <c r="J12" s="45"/>
      <c r="K12" s="493">
        <f t="shared" si="0"/>
        <v>2.4</v>
      </c>
      <c r="L12" s="493"/>
      <c r="M12" s="493"/>
    </row>
    <row r="13" spans="1:13" ht="13.35" customHeight="1" x14ac:dyDescent="0.25">
      <c r="A13" s="488" t="s">
        <v>92</v>
      </c>
      <c r="B13" s="488"/>
      <c r="C13" s="488"/>
      <c r="D13" s="488"/>
      <c r="E13" s="488"/>
      <c r="F13" s="45" t="s">
        <v>71</v>
      </c>
      <c r="G13" s="45" t="s">
        <v>71</v>
      </c>
      <c r="H13" s="45">
        <v>2</v>
      </c>
      <c r="I13" s="42">
        <v>0.3</v>
      </c>
      <c r="J13" s="45"/>
      <c r="K13" s="493">
        <f t="shared" si="0"/>
        <v>0.6</v>
      </c>
      <c r="L13" s="493"/>
      <c r="M13" s="493"/>
    </row>
    <row r="14" spans="1:13" ht="13.35" customHeight="1" x14ac:dyDescent="0.25">
      <c r="A14" s="488" t="s">
        <v>92</v>
      </c>
      <c r="B14" s="488"/>
      <c r="C14" s="488"/>
      <c r="D14" s="488"/>
      <c r="E14" s="488"/>
      <c r="F14" s="45" t="s">
        <v>71</v>
      </c>
      <c r="G14" s="45" t="s">
        <v>71</v>
      </c>
      <c r="H14" s="45">
        <v>1.5</v>
      </c>
      <c r="I14" s="42">
        <v>0.3</v>
      </c>
      <c r="J14" s="45"/>
      <c r="K14" s="493">
        <f t="shared" si="0"/>
        <v>0.44999999999999996</v>
      </c>
      <c r="L14" s="493"/>
      <c r="M14" s="493"/>
    </row>
    <row r="15" spans="1:13" ht="13.35" customHeight="1" x14ac:dyDescent="0.25">
      <c r="A15" s="488" t="s">
        <v>93</v>
      </c>
      <c r="B15" s="488"/>
      <c r="C15" s="488"/>
      <c r="D15" s="488"/>
      <c r="E15" s="488"/>
      <c r="F15" s="45" t="s">
        <v>73</v>
      </c>
      <c r="G15" s="45" t="s">
        <v>72</v>
      </c>
      <c r="H15" s="45">
        <v>0.34</v>
      </c>
      <c r="I15" s="41">
        <v>0.25</v>
      </c>
      <c r="J15" s="45">
        <v>0.2</v>
      </c>
      <c r="K15" s="493">
        <f t="shared" si="0"/>
        <v>8.5000000000000006E-2</v>
      </c>
      <c r="L15" s="493"/>
      <c r="M15" s="493"/>
    </row>
    <row r="16" spans="1:13" ht="13.35" customHeight="1" x14ac:dyDescent="0.25">
      <c r="A16" s="488" t="s">
        <v>93</v>
      </c>
      <c r="B16" s="488"/>
      <c r="C16" s="488"/>
      <c r="D16" s="488"/>
      <c r="E16" s="488"/>
      <c r="F16" s="45" t="s">
        <v>71</v>
      </c>
      <c r="G16" s="45" t="s">
        <v>72</v>
      </c>
      <c r="H16" s="45">
        <v>0.3</v>
      </c>
      <c r="I16" s="41">
        <v>0.25</v>
      </c>
      <c r="J16" s="45">
        <v>0.2</v>
      </c>
      <c r="K16" s="493">
        <f t="shared" si="0"/>
        <v>7.4999999999999997E-2</v>
      </c>
      <c r="L16" s="493"/>
      <c r="M16" s="493"/>
    </row>
    <row r="17" spans="1:13" ht="13.35" customHeight="1" x14ac:dyDescent="0.25">
      <c r="A17" s="488" t="s">
        <v>93</v>
      </c>
      <c r="B17" s="488"/>
      <c r="C17" s="488"/>
      <c r="D17" s="488"/>
      <c r="E17" s="488"/>
      <c r="F17" s="45" t="s">
        <v>73</v>
      </c>
      <c r="G17" s="45" t="s">
        <v>72</v>
      </c>
      <c r="H17" s="45">
        <v>0.56000000000000005</v>
      </c>
      <c r="I17" s="45">
        <v>0.4</v>
      </c>
      <c r="J17" s="45">
        <v>0.2</v>
      </c>
      <c r="K17" s="493">
        <f t="shared" si="0"/>
        <v>0.22400000000000003</v>
      </c>
      <c r="L17" s="493"/>
      <c r="M17" s="493"/>
    </row>
    <row r="18" spans="1:13" ht="13.35" customHeight="1" x14ac:dyDescent="0.25">
      <c r="A18" s="488" t="s">
        <v>89</v>
      </c>
      <c r="B18" s="488"/>
      <c r="C18" s="488"/>
      <c r="D18" s="488"/>
      <c r="E18" s="488"/>
      <c r="F18" s="45" t="s">
        <v>73</v>
      </c>
      <c r="G18" s="45" t="s">
        <v>94</v>
      </c>
      <c r="H18" s="45">
        <v>20</v>
      </c>
      <c r="I18" s="45">
        <v>8</v>
      </c>
      <c r="J18" s="45"/>
      <c r="K18" s="493">
        <f t="shared" si="0"/>
        <v>160</v>
      </c>
      <c r="L18" s="493"/>
      <c r="M18" s="493"/>
    </row>
    <row r="19" spans="1:13" ht="13.35" customHeight="1" x14ac:dyDescent="0.25">
      <c r="A19" s="488" t="s">
        <v>90</v>
      </c>
      <c r="B19" s="488"/>
      <c r="C19" s="488"/>
      <c r="D19" s="488"/>
      <c r="E19" s="488"/>
      <c r="F19" s="45" t="s">
        <v>73</v>
      </c>
      <c r="G19" s="45" t="s">
        <v>72</v>
      </c>
      <c r="H19" s="45">
        <v>80</v>
      </c>
      <c r="I19" s="45">
        <v>0.2</v>
      </c>
      <c r="J19" s="45">
        <v>0.03</v>
      </c>
      <c r="K19" s="493">
        <f>H19*I19</f>
        <v>16</v>
      </c>
      <c r="L19" s="493"/>
      <c r="M19" s="493"/>
    </row>
    <row r="20" spans="1:13" ht="13.35" customHeight="1" x14ac:dyDescent="0.25">
      <c r="A20" s="488" t="s">
        <v>95</v>
      </c>
      <c r="B20" s="488"/>
      <c r="C20" s="488"/>
      <c r="D20" s="488"/>
      <c r="E20" s="488"/>
      <c r="F20" s="45" t="s">
        <v>73</v>
      </c>
      <c r="G20" s="45" t="s">
        <v>72</v>
      </c>
      <c r="H20" s="45">
        <v>2.5</v>
      </c>
      <c r="I20" s="45">
        <v>0.4</v>
      </c>
      <c r="J20" s="45"/>
      <c r="K20" s="493">
        <f>H20*I20</f>
        <v>1</v>
      </c>
      <c r="L20" s="493"/>
      <c r="M20" s="493"/>
    </row>
    <row r="21" spans="1:13" ht="13.35" customHeight="1" x14ac:dyDescent="0.25">
      <c r="A21" s="494" t="s">
        <v>97</v>
      </c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</row>
    <row r="22" spans="1:13" ht="24.75" customHeight="1" x14ac:dyDescent="0.25">
      <c r="A22" s="502" t="s">
        <v>8</v>
      </c>
      <c r="B22" s="502"/>
      <c r="C22" s="502"/>
      <c r="D22" s="502"/>
      <c r="E22" s="502"/>
      <c r="F22" s="10" t="s">
        <v>24</v>
      </c>
      <c r="G22" s="11" t="s">
        <v>9</v>
      </c>
      <c r="H22" s="13" t="s">
        <v>20</v>
      </c>
      <c r="I22" s="12" t="s">
        <v>10</v>
      </c>
      <c r="J22" s="13" t="s">
        <v>11</v>
      </c>
      <c r="K22" s="509" t="s">
        <v>101</v>
      </c>
      <c r="L22" s="509"/>
      <c r="M22" s="10" t="s">
        <v>77</v>
      </c>
    </row>
    <row r="23" spans="1:13" ht="13.35" customHeight="1" x14ac:dyDescent="0.25">
      <c r="A23" s="488" t="s">
        <v>311</v>
      </c>
      <c r="B23" s="488"/>
      <c r="C23" s="488"/>
      <c r="D23" s="488"/>
      <c r="E23" s="488"/>
      <c r="F23" s="45" t="s">
        <v>73</v>
      </c>
      <c r="G23" s="45" t="s">
        <v>71</v>
      </c>
      <c r="H23" s="45">
        <f>K10</f>
        <v>2.2999999999999998</v>
      </c>
      <c r="I23" s="43">
        <f t="shared" ref="I23:I28" si="1">H23*100/$K$5</f>
        <v>0.71874999999999989</v>
      </c>
      <c r="J23" s="45">
        <v>9</v>
      </c>
      <c r="K23" s="524">
        <f>SUM(J23:J28)</f>
        <v>54</v>
      </c>
      <c r="L23" s="524"/>
      <c r="M23" s="523">
        <v>5</v>
      </c>
    </row>
    <row r="24" spans="1:13" ht="13.35" customHeight="1" x14ac:dyDescent="0.25">
      <c r="A24" s="488" t="s">
        <v>312</v>
      </c>
      <c r="B24" s="488"/>
      <c r="C24" s="488"/>
      <c r="D24" s="488"/>
      <c r="E24" s="488"/>
      <c r="F24" s="45" t="s">
        <v>71</v>
      </c>
      <c r="G24" s="45" t="s">
        <v>71</v>
      </c>
      <c r="H24" s="45">
        <f>SUM(K11:M14)</f>
        <v>6.81</v>
      </c>
      <c r="I24" s="43">
        <f t="shared" si="1"/>
        <v>2.1281249999999998</v>
      </c>
      <c r="J24" s="45">
        <v>7</v>
      </c>
      <c r="K24" s="524"/>
      <c r="L24" s="524"/>
      <c r="M24" s="523"/>
    </row>
    <row r="25" spans="1:13" ht="13.35" customHeight="1" x14ac:dyDescent="0.25">
      <c r="A25" s="488" t="s">
        <v>313</v>
      </c>
      <c r="B25" s="488"/>
      <c r="C25" s="488"/>
      <c r="D25" s="488"/>
      <c r="E25" s="488"/>
      <c r="F25" s="45" t="s">
        <v>73</v>
      </c>
      <c r="G25" s="45" t="s">
        <v>72</v>
      </c>
      <c r="H25" s="45">
        <f>SUM(K15:K17)</f>
        <v>0.38400000000000001</v>
      </c>
      <c r="I25" s="43">
        <f t="shared" si="1"/>
        <v>0.12</v>
      </c>
      <c r="J25" s="45">
        <v>5</v>
      </c>
      <c r="K25" s="524"/>
      <c r="L25" s="524"/>
      <c r="M25" s="523"/>
    </row>
    <row r="26" spans="1:13" ht="13.35" customHeight="1" x14ac:dyDescent="0.25">
      <c r="A26" s="488" t="s">
        <v>314</v>
      </c>
      <c r="B26" s="488"/>
      <c r="C26" s="488"/>
      <c r="D26" s="488"/>
      <c r="E26" s="488"/>
      <c r="F26" s="45" t="s">
        <v>73</v>
      </c>
      <c r="G26" s="45" t="s">
        <v>94</v>
      </c>
      <c r="H26" s="45">
        <f>SUM(K18:K18)</f>
        <v>160</v>
      </c>
      <c r="I26" s="43">
        <f t="shared" si="1"/>
        <v>50</v>
      </c>
      <c r="J26" s="45">
        <v>13</v>
      </c>
      <c r="K26" s="524"/>
      <c r="L26" s="524"/>
      <c r="M26" s="523"/>
    </row>
    <row r="27" spans="1:13" ht="13.35" customHeight="1" x14ac:dyDescent="0.25">
      <c r="A27" s="488" t="s">
        <v>315</v>
      </c>
      <c r="B27" s="488"/>
      <c r="C27" s="488"/>
      <c r="D27" s="488"/>
      <c r="E27" s="488"/>
      <c r="F27" s="45" t="s">
        <v>73</v>
      </c>
      <c r="G27" s="45" t="s">
        <v>72</v>
      </c>
      <c r="H27" s="45">
        <f>K19</f>
        <v>16</v>
      </c>
      <c r="I27" s="43">
        <f t="shared" si="1"/>
        <v>5</v>
      </c>
      <c r="J27" s="45">
        <v>20</v>
      </c>
      <c r="K27" s="524"/>
      <c r="L27" s="524"/>
      <c r="M27" s="523"/>
    </row>
    <row r="28" spans="1:13" ht="13.35" customHeight="1" x14ac:dyDescent="0.25">
      <c r="A28" s="488" t="s">
        <v>316</v>
      </c>
      <c r="B28" s="488"/>
      <c r="C28" s="488"/>
      <c r="D28" s="488"/>
      <c r="E28" s="488"/>
      <c r="F28" s="45" t="s">
        <v>73</v>
      </c>
      <c r="G28" s="45" t="s">
        <v>72</v>
      </c>
      <c r="H28" s="45">
        <f>K20</f>
        <v>1</v>
      </c>
      <c r="I28" s="43">
        <f t="shared" si="1"/>
        <v>0.3125</v>
      </c>
      <c r="J28" s="45">
        <v>0</v>
      </c>
      <c r="K28" s="50" t="s">
        <v>71</v>
      </c>
      <c r="L28" s="492">
        <f>1+(9/98)*(100-MAX(J23:J28))</f>
        <v>8.3469387755102034</v>
      </c>
      <c r="M28" s="492"/>
    </row>
    <row r="29" spans="1:13" ht="13.35" customHeight="1" x14ac:dyDescent="0.25">
      <c r="A29" s="488"/>
      <c r="B29" s="488"/>
      <c r="C29" s="488"/>
      <c r="D29" s="488"/>
      <c r="E29" s="488"/>
      <c r="F29" s="7"/>
      <c r="G29" s="45"/>
      <c r="H29" s="45"/>
      <c r="I29" s="41"/>
      <c r="J29" s="45"/>
      <c r="K29" s="45"/>
      <c r="L29" s="45"/>
      <c r="M29" s="44"/>
    </row>
    <row r="30" spans="1:13" ht="13.35" customHeight="1" x14ac:dyDescent="0.25">
      <c r="A30" s="488"/>
      <c r="B30" s="488"/>
      <c r="C30" s="488"/>
      <c r="D30" s="488"/>
      <c r="E30" s="488"/>
      <c r="F30" s="7"/>
      <c r="G30" s="45"/>
      <c r="H30" s="45"/>
      <c r="I30" s="45"/>
      <c r="J30" s="45"/>
      <c r="K30" s="45"/>
      <c r="L30" s="45"/>
      <c r="M30" s="44"/>
    </row>
    <row r="31" spans="1:13" ht="13.35" customHeight="1" x14ac:dyDescent="0.25">
      <c r="A31" s="488"/>
      <c r="B31" s="488"/>
      <c r="C31" s="488"/>
      <c r="D31" s="488"/>
      <c r="E31" s="488"/>
      <c r="F31" s="7"/>
      <c r="G31" s="45"/>
      <c r="H31" s="45"/>
      <c r="I31" s="45"/>
      <c r="J31" s="45"/>
      <c r="K31" s="45"/>
      <c r="L31" s="45"/>
      <c r="M31" s="45"/>
    </row>
    <row r="32" spans="1:13" ht="14.45" customHeight="1" x14ac:dyDescent="0.25">
      <c r="A32" s="494" t="s">
        <v>12</v>
      </c>
      <c r="B32" s="494"/>
      <c r="C32" s="494"/>
      <c r="D32" s="494"/>
      <c r="E32" s="494"/>
      <c r="F32" s="494"/>
      <c r="G32" s="494"/>
      <c r="H32" s="494"/>
      <c r="I32" s="494"/>
      <c r="J32" s="494"/>
      <c r="K32" s="494"/>
      <c r="L32" s="494"/>
      <c r="M32" s="494"/>
    </row>
    <row r="33" spans="1:13" ht="13.9" customHeight="1" x14ac:dyDescent="0.25">
      <c r="A33" s="495" t="s">
        <v>75</v>
      </c>
      <c r="B33" s="495"/>
      <c r="C33" s="495"/>
      <c r="D33" s="495"/>
      <c r="E33" s="495"/>
      <c r="F33" s="495"/>
      <c r="G33" s="495"/>
      <c r="H33" s="495"/>
      <c r="I33" s="495"/>
      <c r="J33" s="58" t="s">
        <v>102</v>
      </c>
      <c r="K33" s="46" t="s">
        <v>13</v>
      </c>
      <c r="L33" s="494" t="s">
        <v>15</v>
      </c>
      <c r="M33" s="494"/>
    </row>
    <row r="34" spans="1:13" ht="13.9" customHeight="1" x14ac:dyDescent="0.25">
      <c r="A34" s="47">
        <v>20</v>
      </c>
      <c r="B34" s="47">
        <v>13</v>
      </c>
      <c r="C34" s="47">
        <v>9</v>
      </c>
      <c r="D34" s="47">
        <v>8</v>
      </c>
      <c r="E34" s="47">
        <v>5</v>
      </c>
      <c r="F34" s="47">
        <v>0</v>
      </c>
      <c r="G34" s="7"/>
      <c r="H34" s="47"/>
      <c r="I34" s="7"/>
      <c r="J34" s="8">
        <f>SUM(A34:H34)</f>
        <v>55</v>
      </c>
      <c r="K34" s="46">
        <f>M23</f>
        <v>5</v>
      </c>
      <c r="L34" s="494">
        <v>26</v>
      </c>
      <c r="M34" s="494"/>
    </row>
    <row r="35" spans="1:13" ht="13.9" customHeight="1" x14ac:dyDescent="0.25">
      <c r="A35" s="47">
        <f>B34</f>
        <v>13</v>
      </c>
      <c r="B35" s="47">
        <f>C34</f>
        <v>9</v>
      </c>
      <c r="C35" s="47">
        <f>D34</f>
        <v>8</v>
      </c>
      <c r="D35" s="47">
        <f>E34</f>
        <v>5</v>
      </c>
      <c r="E35" s="47">
        <v>2</v>
      </c>
      <c r="F35" s="47"/>
      <c r="G35" s="47"/>
      <c r="H35" s="47"/>
      <c r="I35" s="7"/>
      <c r="J35" s="8">
        <f>SUM(A35:H35)</f>
        <v>37</v>
      </c>
      <c r="K35" s="46">
        <f>K34-1</f>
        <v>4</v>
      </c>
      <c r="L35" s="494">
        <v>18</v>
      </c>
      <c r="M35" s="494">
        <v>12</v>
      </c>
    </row>
    <row r="36" spans="1:13" ht="13.9" customHeight="1" x14ac:dyDescent="0.25">
      <c r="A36" s="47">
        <f>B35</f>
        <v>9</v>
      </c>
      <c r="B36" s="47">
        <f t="shared" ref="B36:D38" si="2">C35</f>
        <v>8</v>
      </c>
      <c r="C36" s="47">
        <f t="shared" si="2"/>
        <v>5</v>
      </c>
      <c r="D36" s="47">
        <f t="shared" si="2"/>
        <v>2</v>
      </c>
      <c r="E36" s="47">
        <v>2</v>
      </c>
      <c r="F36" s="47"/>
      <c r="G36" s="47"/>
      <c r="H36" s="47"/>
      <c r="I36" s="7"/>
      <c r="J36" s="8">
        <f>SUM(A36:H36)</f>
        <v>26</v>
      </c>
      <c r="K36" s="46">
        <f>K35-1</f>
        <v>3</v>
      </c>
      <c r="L36" s="494">
        <v>13</v>
      </c>
      <c r="M36" s="494"/>
    </row>
    <row r="37" spans="1:13" ht="13.9" customHeight="1" x14ac:dyDescent="0.25">
      <c r="A37" s="47">
        <f>B36</f>
        <v>8</v>
      </c>
      <c r="B37" s="47">
        <f t="shared" si="2"/>
        <v>5</v>
      </c>
      <c r="C37" s="47">
        <f t="shared" si="2"/>
        <v>2</v>
      </c>
      <c r="D37" s="47">
        <f>E36</f>
        <v>2</v>
      </c>
      <c r="E37" s="47">
        <v>2</v>
      </c>
      <c r="F37" s="47"/>
      <c r="G37" s="47"/>
      <c r="H37" s="47"/>
      <c r="I37" s="7"/>
      <c r="J37" s="8">
        <f>SUM(A37:H37)</f>
        <v>19</v>
      </c>
      <c r="K37" s="46">
        <f>K36-1</f>
        <v>2</v>
      </c>
      <c r="L37" s="494">
        <v>12</v>
      </c>
      <c r="M37" s="494"/>
    </row>
    <row r="38" spans="1:13" ht="13.9" customHeight="1" x14ac:dyDescent="0.25">
      <c r="A38" s="47">
        <f>B37</f>
        <v>5</v>
      </c>
      <c r="B38" s="47">
        <f t="shared" si="2"/>
        <v>2</v>
      </c>
      <c r="C38" s="47">
        <f t="shared" si="2"/>
        <v>2</v>
      </c>
      <c r="D38" s="47">
        <f t="shared" si="2"/>
        <v>2</v>
      </c>
      <c r="E38" s="47">
        <v>2</v>
      </c>
      <c r="F38" s="47"/>
      <c r="G38" s="47"/>
      <c r="H38" s="47"/>
      <c r="I38" s="47"/>
      <c r="J38" s="8">
        <f>SUM(A38:H38)</f>
        <v>13</v>
      </c>
      <c r="K38" s="46">
        <f>K37-1</f>
        <v>1</v>
      </c>
      <c r="L38" s="494">
        <v>13</v>
      </c>
      <c r="M38" s="494"/>
    </row>
    <row r="39" spans="1:13" ht="13.9" customHeight="1" x14ac:dyDescent="0.25">
      <c r="A39" s="47">
        <f>F34</f>
        <v>0</v>
      </c>
      <c r="B39" s="47"/>
      <c r="C39" s="47"/>
      <c r="D39" s="47"/>
      <c r="E39" s="47"/>
      <c r="F39" s="47"/>
      <c r="G39" s="47"/>
      <c r="H39" s="47"/>
      <c r="I39" s="47"/>
      <c r="J39" s="47"/>
      <c r="K39" s="46"/>
      <c r="L39" s="494"/>
      <c r="M39" s="494"/>
    </row>
    <row r="40" spans="1:13" ht="13.15" customHeight="1" x14ac:dyDescent="0.25">
      <c r="A40" s="7"/>
      <c r="B40" s="7"/>
      <c r="C40" s="7"/>
      <c r="D40" s="45"/>
      <c r="E40" s="45"/>
      <c r="F40" s="45"/>
      <c r="G40" s="45"/>
      <c r="H40" s="45"/>
      <c r="I40" s="45"/>
      <c r="J40" s="45"/>
      <c r="K40" s="46"/>
      <c r="L40" s="494"/>
      <c r="M40" s="494"/>
    </row>
    <row r="41" spans="1:13" ht="13.15" customHeight="1" thickBot="1" x14ac:dyDescent="0.3">
      <c r="A41" s="510"/>
      <c r="B41" s="511"/>
      <c r="C41" s="511"/>
      <c r="D41" s="511"/>
      <c r="E41" s="511"/>
      <c r="F41" s="511"/>
      <c r="G41" s="511"/>
      <c r="H41" s="511"/>
      <c r="I41" s="511"/>
      <c r="J41" s="511"/>
      <c r="K41" s="511"/>
      <c r="L41" s="511"/>
      <c r="M41" s="512"/>
    </row>
    <row r="42" spans="1:13" ht="13.15" customHeight="1" x14ac:dyDescent="0.25">
      <c r="A42" s="36"/>
      <c r="B42" s="27"/>
      <c r="C42" s="27"/>
      <c r="D42" s="27"/>
      <c r="E42" s="27"/>
      <c r="F42" s="27"/>
      <c r="G42" s="27"/>
      <c r="H42" s="27"/>
      <c r="I42" s="27"/>
      <c r="J42" s="516" t="s">
        <v>103</v>
      </c>
      <c r="K42" s="517"/>
      <c r="L42" s="517">
        <f>MAX(L34:M40)</f>
        <v>26</v>
      </c>
      <c r="M42" s="518"/>
    </row>
    <row r="43" spans="1:13" ht="14.45" customHeight="1" x14ac:dyDescent="0.25">
      <c r="A43" s="36"/>
      <c r="B43" s="27"/>
      <c r="C43" s="27"/>
      <c r="D43" s="27"/>
      <c r="E43" s="27"/>
      <c r="F43" s="27"/>
      <c r="G43" s="27"/>
      <c r="H43" s="27"/>
      <c r="I43" s="27"/>
      <c r="J43" s="519" t="s">
        <v>104</v>
      </c>
      <c r="K43" s="520"/>
      <c r="L43" s="521">
        <f>100-L42</f>
        <v>74</v>
      </c>
      <c r="M43" s="522"/>
    </row>
    <row r="44" spans="1:13" ht="14.45" customHeight="1" x14ac:dyDescent="0.25">
      <c r="A44" s="35"/>
      <c r="B44" s="24"/>
      <c r="C44" s="24"/>
      <c r="D44" s="25"/>
      <c r="E44" s="25"/>
      <c r="F44" s="25"/>
      <c r="G44" s="25"/>
      <c r="H44" s="25"/>
      <c r="I44" s="25"/>
      <c r="J44" s="513" t="s">
        <v>105</v>
      </c>
      <c r="K44" s="514"/>
      <c r="L44" s="514"/>
      <c r="M44" s="515"/>
    </row>
    <row r="45" spans="1:13" ht="14.25" customHeight="1" thickBot="1" x14ac:dyDescent="0.3">
      <c r="A45" s="35"/>
      <c r="B45" s="24"/>
      <c r="C45" s="24"/>
      <c r="D45" s="30" t="s">
        <v>0</v>
      </c>
      <c r="E45" s="30"/>
      <c r="F45" s="30"/>
      <c r="G45" s="30"/>
      <c r="H45" s="30"/>
      <c r="I45" s="31"/>
      <c r="J45" s="506" t="s">
        <v>175</v>
      </c>
      <c r="K45" s="507"/>
      <c r="L45" s="507"/>
      <c r="M45" s="508"/>
    </row>
    <row r="46" spans="1:13" ht="14.25" customHeight="1" thickBot="1" x14ac:dyDescent="0.3">
      <c r="A46" s="36"/>
      <c r="B46" s="27"/>
      <c r="C46" s="27"/>
      <c r="D46" s="27"/>
      <c r="E46" s="27"/>
      <c r="F46" s="27"/>
      <c r="G46" s="27"/>
      <c r="H46" s="27"/>
      <c r="I46" s="27"/>
      <c r="J46" s="527"/>
      <c r="K46" s="528"/>
      <c r="L46" s="528"/>
      <c r="M46" s="529"/>
    </row>
    <row r="47" spans="1:13" ht="14.25" customHeight="1" x14ac:dyDescent="0.25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</row>
    <row r="48" spans="1:13" ht="14.25" customHeight="1" x14ac:dyDescent="0.25">
      <c r="A48" s="260"/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</row>
    <row r="49" spans="1:13" ht="14.25" customHeight="1" x14ac:dyDescent="0.25">
      <c r="A49" s="260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</row>
    <row r="50" spans="1:13" ht="14.25" customHeight="1" x14ac:dyDescent="0.25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</row>
    <row r="51" spans="1:13" ht="14.25" customHeight="1" x14ac:dyDescent="0.25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</row>
    <row r="52" spans="1:13" ht="14.25" customHeight="1" x14ac:dyDescent="0.25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</row>
    <row r="53" spans="1:13" ht="14.25" customHeight="1" x14ac:dyDescent="0.25">
      <c r="A53" s="260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</row>
    <row r="54" spans="1:13" ht="14.25" customHeight="1" x14ac:dyDescent="0.25">
      <c r="A54" s="260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</row>
    <row r="55" spans="1:13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ht="21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</sheetData>
  <mergeCells count="69">
    <mergeCell ref="J46:M46"/>
    <mergeCell ref="A1:D3"/>
    <mergeCell ref="C4:D4"/>
    <mergeCell ref="A6:M6"/>
    <mergeCell ref="A7:M7"/>
    <mergeCell ref="A8:M8"/>
    <mergeCell ref="E1:M1"/>
    <mergeCell ref="E2:M2"/>
    <mergeCell ref="F3:M3"/>
    <mergeCell ref="K4:M4"/>
    <mergeCell ref="H5:I5"/>
    <mergeCell ref="E5:F5"/>
    <mergeCell ref="A9:E9"/>
    <mergeCell ref="A10:E10"/>
    <mergeCell ref="A11:E11"/>
    <mergeCell ref="A12:E12"/>
    <mergeCell ref="A22:E22"/>
    <mergeCell ref="A29:E29"/>
    <mergeCell ref="A13:E13"/>
    <mergeCell ref="A14:E14"/>
    <mergeCell ref="A15:E15"/>
    <mergeCell ref="A16:E16"/>
    <mergeCell ref="A17:E17"/>
    <mergeCell ref="L35:M35"/>
    <mergeCell ref="K5:L5"/>
    <mergeCell ref="A19:E19"/>
    <mergeCell ref="K14:M14"/>
    <mergeCell ref="K15:M15"/>
    <mergeCell ref="K16:M16"/>
    <mergeCell ref="K17:M17"/>
    <mergeCell ref="K18:M18"/>
    <mergeCell ref="K9:M9"/>
    <mergeCell ref="K10:M10"/>
    <mergeCell ref="K11:M11"/>
    <mergeCell ref="K12:M12"/>
    <mergeCell ref="K13:M13"/>
    <mergeCell ref="A18:E18"/>
    <mergeCell ref="A21:M21"/>
    <mergeCell ref="A20:E20"/>
    <mergeCell ref="L33:M33"/>
    <mergeCell ref="L28:M28"/>
    <mergeCell ref="M23:M27"/>
    <mergeCell ref="K23:L27"/>
    <mergeCell ref="A32:M32"/>
    <mergeCell ref="A33:I33"/>
    <mergeCell ref="A30:E30"/>
    <mergeCell ref="A31:E31"/>
    <mergeCell ref="A23:E23"/>
    <mergeCell ref="A24:E24"/>
    <mergeCell ref="A25:E25"/>
    <mergeCell ref="A26:E26"/>
    <mergeCell ref="A27:E27"/>
    <mergeCell ref="A28:E28"/>
    <mergeCell ref="L36:M36"/>
    <mergeCell ref="J45:M45"/>
    <mergeCell ref="K19:M19"/>
    <mergeCell ref="K20:M20"/>
    <mergeCell ref="K22:L22"/>
    <mergeCell ref="A41:M41"/>
    <mergeCell ref="J44:M44"/>
    <mergeCell ref="L37:M37"/>
    <mergeCell ref="L38:M38"/>
    <mergeCell ref="L39:M39"/>
    <mergeCell ref="L40:M40"/>
    <mergeCell ref="J42:K42"/>
    <mergeCell ref="L42:M42"/>
    <mergeCell ref="L34:M34"/>
    <mergeCell ref="J43:K43"/>
    <mergeCell ref="L43:M43"/>
  </mergeCells>
  <pageMargins left="0.70866141732283472" right="0.39370078740157483" top="0.74803149606299213" bottom="0.74803149606299213" header="0.31496062992125984" footer="0.31496062992125984"/>
  <pageSetup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Normal="100" workbookViewId="0">
      <selection activeCell="A7" sqref="A7:M7"/>
    </sheetView>
  </sheetViews>
  <sheetFormatPr baseColWidth="10" defaultColWidth="9.140625" defaultRowHeight="15" x14ac:dyDescent="0.25"/>
  <cols>
    <col min="1" max="4" width="7" style="1" customWidth="1"/>
    <col min="5" max="7" width="7.7109375" style="1" customWidth="1"/>
    <col min="8" max="8" width="9.140625" style="1" bestFit="1" customWidth="1"/>
    <col min="9" max="10" width="8.140625" style="1" customWidth="1"/>
    <col min="11" max="11" width="4.7109375" style="1" customWidth="1"/>
    <col min="12" max="12" width="4" style="1" customWidth="1"/>
    <col min="13" max="13" width="4.85546875" style="1" customWidth="1"/>
    <col min="14" max="16384" width="9.140625" style="1"/>
  </cols>
  <sheetData>
    <row r="1" spans="1:15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5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5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5" ht="13.35" customHeight="1" x14ac:dyDescent="0.25">
      <c r="A4" s="55" t="s">
        <v>2</v>
      </c>
      <c r="B4" s="56"/>
      <c r="C4" s="533" t="s">
        <v>18</v>
      </c>
      <c r="D4" s="534"/>
      <c r="E4" s="557" t="s">
        <v>99</v>
      </c>
      <c r="F4" s="533"/>
      <c r="G4" s="533"/>
      <c r="H4" s="533"/>
      <c r="I4" s="533"/>
      <c r="J4" s="534"/>
      <c r="K4" s="504" t="s">
        <v>100</v>
      </c>
      <c r="L4" s="504"/>
      <c r="M4" s="504"/>
    </row>
    <row r="5" spans="1:15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tr">
        <f>datos!G53</f>
        <v>0 + 225</v>
      </c>
      <c r="H5" s="537" t="s">
        <v>5</v>
      </c>
      <c r="I5" s="537"/>
      <c r="J5" s="315" t="s">
        <v>430</v>
      </c>
      <c r="K5" s="525">
        <f>8*40</f>
        <v>320</v>
      </c>
      <c r="L5" s="526"/>
      <c r="M5" s="9" t="s">
        <v>73</v>
      </c>
      <c r="O5" s="170" t="s">
        <v>183</v>
      </c>
    </row>
    <row r="6" spans="1:15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5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5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5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5" ht="12.75" customHeight="1" x14ac:dyDescent="0.25">
      <c r="A10" s="553" t="s">
        <v>106</v>
      </c>
      <c r="B10" s="553"/>
      <c r="C10" s="553"/>
      <c r="D10" s="553"/>
      <c r="E10" s="553"/>
      <c r="F10" s="59" t="s">
        <v>73</v>
      </c>
      <c r="G10" s="93" t="s">
        <v>94</v>
      </c>
      <c r="H10" s="93">
        <v>42.33</v>
      </c>
      <c r="I10" s="93">
        <v>8</v>
      </c>
      <c r="J10" s="93">
        <v>0.43</v>
      </c>
      <c r="K10" s="493">
        <f>H10*I10</f>
        <v>338.64</v>
      </c>
      <c r="L10" s="493"/>
      <c r="M10" s="493"/>
    </row>
    <row r="11" spans="1:15" ht="13.35" customHeight="1" x14ac:dyDescent="0.25">
      <c r="A11" s="552" t="s">
        <v>107</v>
      </c>
      <c r="B11" s="488"/>
      <c r="C11" s="488"/>
      <c r="D11" s="488"/>
      <c r="E11" s="488"/>
      <c r="F11" s="59" t="s">
        <v>73</v>
      </c>
      <c r="G11" s="45" t="s">
        <v>94</v>
      </c>
      <c r="H11" s="45">
        <v>4</v>
      </c>
      <c r="I11" s="41">
        <v>8</v>
      </c>
      <c r="J11" s="45"/>
      <c r="K11" s="493">
        <f>H11*I11</f>
        <v>32</v>
      </c>
      <c r="L11" s="493"/>
      <c r="M11" s="493"/>
    </row>
    <row r="12" spans="1:15" ht="13.35" customHeight="1" x14ac:dyDescent="0.25">
      <c r="A12" s="552" t="s">
        <v>107</v>
      </c>
      <c r="B12" s="488"/>
      <c r="C12" s="488"/>
      <c r="D12" s="488"/>
      <c r="E12" s="488"/>
      <c r="F12" s="59" t="s">
        <v>73</v>
      </c>
      <c r="G12" s="45" t="s">
        <v>94</v>
      </c>
      <c r="H12" s="45">
        <v>0.7</v>
      </c>
      <c r="I12" s="41">
        <v>0.9</v>
      </c>
      <c r="J12" s="45"/>
      <c r="K12" s="493">
        <f>H12*I12</f>
        <v>0.63</v>
      </c>
      <c r="L12" s="493"/>
      <c r="M12" s="493"/>
    </row>
    <row r="13" spans="1:15" ht="13.35" customHeight="1" x14ac:dyDescent="0.25">
      <c r="A13" s="548" t="s">
        <v>108</v>
      </c>
      <c r="B13" s="549"/>
      <c r="C13" s="549"/>
      <c r="D13" s="550"/>
      <c r="E13" s="45">
        <v>2</v>
      </c>
      <c r="F13" s="45" t="s">
        <v>24</v>
      </c>
      <c r="G13" s="45" t="s">
        <v>71</v>
      </c>
      <c r="H13" s="45">
        <v>0.2</v>
      </c>
      <c r="I13" s="45">
        <v>0.2</v>
      </c>
      <c r="J13" s="45">
        <v>0.04</v>
      </c>
      <c r="K13" s="493">
        <f>H13*I13*E13</f>
        <v>8.0000000000000016E-2</v>
      </c>
      <c r="L13" s="493"/>
      <c r="M13" s="493"/>
    </row>
    <row r="14" spans="1:15" ht="13.35" customHeight="1" x14ac:dyDescent="0.25">
      <c r="A14" s="548" t="s">
        <v>108</v>
      </c>
      <c r="B14" s="549"/>
      <c r="C14" s="549"/>
      <c r="D14" s="550"/>
      <c r="E14" s="45">
        <v>4</v>
      </c>
      <c r="F14" s="45" t="s">
        <v>24</v>
      </c>
      <c r="G14" s="45" t="s">
        <v>94</v>
      </c>
      <c r="H14" s="45">
        <v>0.8</v>
      </c>
      <c r="I14" s="41">
        <v>0.7</v>
      </c>
      <c r="J14" s="45">
        <v>0.6</v>
      </c>
      <c r="K14" s="493">
        <f>H14*I14*E14</f>
        <v>2.2399999999999998</v>
      </c>
      <c r="L14" s="493"/>
      <c r="M14" s="493"/>
    </row>
    <row r="15" spans="1:15" ht="13.35" customHeight="1" x14ac:dyDescent="0.25">
      <c r="A15" s="548" t="s">
        <v>108</v>
      </c>
      <c r="B15" s="549"/>
      <c r="C15" s="549"/>
      <c r="D15" s="550"/>
      <c r="E15" s="45">
        <v>40</v>
      </c>
      <c r="F15" s="45" t="s">
        <v>24</v>
      </c>
      <c r="G15" s="45" t="s">
        <v>94</v>
      </c>
      <c r="H15" s="45">
        <v>0.6</v>
      </c>
      <c r="I15" s="41">
        <v>0.7</v>
      </c>
      <c r="J15" s="45">
        <v>0.7</v>
      </c>
      <c r="K15" s="493">
        <f>H15*I15*E15</f>
        <v>16.8</v>
      </c>
      <c r="L15" s="493"/>
      <c r="M15" s="493"/>
    </row>
    <row r="16" spans="1:15" ht="13.35" customHeight="1" x14ac:dyDescent="0.25">
      <c r="A16" s="548" t="s">
        <v>108</v>
      </c>
      <c r="B16" s="549"/>
      <c r="C16" s="549"/>
      <c r="D16" s="550"/>
      <c r="E16" s="45">
        <v>1</v>
      </c>
      <c r="F16" s="45" t="s">
        <v>24</v>
      </c>
      <c r="G16" s="45" t="s">
        <v>94</v>
      </c>
      <c r="H16" s="45">
        <v>0.41</v>
      </c>
      <c r="I16" s="45">
        <v>0.8</v>
      </c>
      <c r="J16" s="45">
        <v>0.5</v>
      </c>
      <c r="K16" s="493">
        <f>H16*I16*E16</f>
        <v>0.32800000000000001</v>
      </c>
      <c r="L16" s="493"/>
      <c r="M16" s="493"/>
    </row>
    <row r="17" spans="1:13" ht="13.35" customHeight="1" x14ac:dyDescent="0.25">
      <c r="A17" s="488"/>
      <c r="B17" s="488"/>
      <c r="C17" s="488"/>
      <c r="D17" s="488"/>
      <c r="E17" s="488"/>
      <c r="F17" s="45"/>
      <c r="G17" s="45"/>
      <c r="H17" s="45"/>
      <c r="I17" s="45"/>
      <c r="J17" s="45"/>
      <c r="K17" s="493"/>
      <c r="L17" s="493"/>
      <c r="M17" s="493"/>
    </row>
    <row r="18" spans="1:13" ht="13.35" customHeight="1" x14ac:dyDescent="0.25">
      <c r="A18" s="494" t="s">
        <v>97</v>
      </c>
      <c r="B18" s="494"/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</row>
    <row r="19" spans="1:13" ht="24.75" customHeight="1" x14ac:dyDescent="0.25">
      <c r="A19" s="502" t="s">
        <v>8</v>
      </c>
      <c r="B19" s="502"/>
      <c r="C19" s="502"/>
      <c r="D19" s="502"/>
      <c r="E19" s="502"/>
      <c r="F19" s="10" t="s">
        <v>24</v>
      </c>
      <c r="G19" s="11" t="s">
        <v>9</v>
      </c>
      <c r="H19" s="13" t="s">
        <v>20</v>
      </c>
      <c r="I19" s="12" t="s">
        <v>10</v>
      </c>
      <c r="J19" s="13" t="s">
        <v>11</v>
      </c>
      <c r="K19" s="509" t="s">
        <v>101</v>
      </c>
      <c r="L19" s="509"/>
      <c r="M19" s="10" t="s">
        <v>77</v>
      </c>
    </row>
    <row r="20" spans="1:13" ht="13.35" customHeight="1" x14ac:dyDescent="0.25">
      <c r="A20" s="488" t="s">
        <v>166</v>
      </c>
      <c r="B20" s="488"/>
      <c r="C20" s="488"/>
      <c r="D20" s="488"/>
      <c r="E20" s="488"/>
      <c r="F20" s="45" t="s">
        <v>24</v>
      </c>
      <c r="G20" s="45" t="s">
        <v>94</v>
      </c>
      <c r="H20" s="92">
        <f>SUM(K14:M16)</f>
        <v>19.367999999999999</v>
      </c>
      <c r="I20" s="43">
        <f>H20*100/$K$5</f>
        <v>6.0525000000000002</v>
      </c>
      <c r="J20" s="45">
        <v>98</v>
      </c>
      <c r="K20" s="524">
        <f>SUM(J20:J25)</f>
        <v>214</v>
      </c>
      <c r="L20" s="524"/>
      <c r="M20" s="523">
        <v>4</v>
      </c>
    </row>
    <row r="21" spans="1:13" ht="13.35" customHeight="1" x14ac:dyDescent="0.25">
      <c r="A21" s="488" t="s">
        <v>167</v>
      </c>
      <c r="B21" s="488"/>
      <c r="C21" s="488"/>
      <c r="D21" s="488"/>
      <c r="E21" s="488"/>
      <c r="F21" s="142" t="s">
        <v>24</v>
      </c>
      <c r="G21" s="45" t="s">
        <v>71</v>
      </c>
      <c r="H21" s="45">
        <f>K13</f>
        <v>8.0000000000000016E-2</v>
      </c>
      <c r="I21" s="140">
        <f>H21*100/$K$5</f>
        <v>2.5000000000000005E-2</v>
      </c>
      <c r="J21" s="45">
        <v>0</v>
      </c>
      <c r="K21" s="524"/>
      <c r="L21" s="524"/>
      <c r="M21" s="523"/>
    </row>
    <row r="22" spans="1:13" ht="13.35" customHeight="1" x14ac:dyDescent="0.25">
      <c r="A22" s="488" t="s">
        <v>107</v>
      </c>
      <c r="B22" s="488"/>
      <c r="C22" s="488"/>
      <c r="D22" s="488"/>
      <c r="E22" s="488"/>
      <c r="F22" s="59" t="s">
        <v>73</v>
      </c>
      <c r="G22" s="142" t="s">
        <v>94</v>
      </c>
      <c r="H22" s="142">
        <f>SUM(K11:M12)</f>
        <v>32.630000000000003</v>
      </c>
      <c r="I22" s="140">
        <f>H22*100/$K$5</f>
        <v>10.196875000000002</v>
      </c>
      <c r="J22" s="45">
        <v>41</v>
      </c>
      <c r="K22" s="524"/>
      <c r="L22" s="524"/>
      <c r="M22" s="523"/>
    </row>
    <row r="23" spans="1:13" ht="13.35" customHeight="1" x14ac:dyDescent="0.25">
      <c r="A23" s="548" t="s">
        <v>106</v>
      </c>
      <c r="B23" s="549"/>
      <c r="C23" s="549"/>
      <c r="D23" s="549"/>
      <c r="E23" s="550"/>
      <c r="F23" s="59" t="s">
        <v>73</v>
      </c>
      <c r="G23" s="142" t="s">
        <v>94</v>
      </c>
      <c r="H23" s="142">
        <f>SUM(K10)</f>
        <v>338.64</v>
      </c>
      <c r="I23" s="140">
        <f>H23*100/$K$5</f>
        <v>105.825</v>
      </c>
      <c r="J23" s="45">
        <v>75</v>
      </c>
      <c r="K23" s="524"/>
      <c r="L23" s="524"/>
      <c r="M23" s="523"/>
    </row>
    <row r="24" spans="1:13" ht="13.35" customHeight="1" x14ac:dyDescent="0.25">
      <c r="A24" s="488"/>
      <c r="B24" s="488"/>
      <c r="C24" s="488"/>
      <c r="D24" s="488"/>
      <c r="E24" s="488"/>
      <c r="F24" s="45"/>
      <c r="G24" s="45"/>
      <c r="H24" s="45"/>
      <c r="I24" s="43"/>
      <c r="J24" s="45"/>
      <c r="K24" s="524"/>
      <c r="L24" s="524"/>
      <c r="M24" s="523"/>
    </row>
    <row r="25" spans="1:13" ht="13.35" customHeight="1" x14ac:dyDescent="0.25">
      <c r="A25" s="488"/>
      <c r="B25" s="488"/>
      <c r="C25" s="488"/>
      <c r="D25" s="488"/>
      <c r="E25" s="488"/>
      <c r="F25" s="45"/>
      <c r="G25" s="45"/>
      <c r="H25" s="45"/>
      <c r="I25" s="43"/>
      <c r="J25" s="45"/>
      <c r="K25" s="50" t="s">
        <v>71</v>
      </c>
      <c r="L25" s="492">
        <f>1+(9/98)*(100-MAX(J20:J23))</f>
        <v>1.1836734693877551</v>
      </c>
      <c r="M25" s="492"/>
    </row>
    <row r="26" spans="1:13" ht="14.45" customHeight="1" x14ac:dyDescent="0.25">
      <c r="A26" s="494" t="s">
        <v>12</v>
      </c>
      <c r="B26" s="494"/>
      <c r="C26" s="494"/>
      <c r="D26" s="494"/>
      <c r="E26" s="494"/>
      <c r="F26" s="494"/>
      <c r="G26" s="494"/>
      <c r="H26" s="494"/>
      <c r="I26" s="494"/>
      <c r="J26" s="494"/>
      <c r="K26" s="494"/>
      <c r="L26" s="494"/>
      <c r="M26" s="494"/>
    </row>
    <row r="27" spans="1:13" ht="13.9" customHeight="1" x14ac:dyDescent="0.25">
      <c r="A27" s="495" t="s">
        <v>75</v>
      </c>
      <c r="B27" s="495"/>
      <c r="C27" s="495"/>
      <c r="D27" s="495"/>
      <c r="E27" s="495"/>
      <c r="F27" s="495"/>
      <c r="G27" s="495"/>
      <c r="H27" s="495"/>
      <c r="I27" s="495"/>
      <c r="J27" s="58" t="s">
        <v>102</v>
      </c>
      <c r="K27" s="258" t="s">
        <v>13</v>
      </c>
      <c r="L27" s="494" t="s">
        <v>15</v>
      </c>
      <c r="M27" s="494"/>
    </row>
    <row r="28" spans="1:13" ht="13.9" customHeight="1" x14ac:dyDescent="0.25">
      <c r="A28" s="259">
        <v>98</v>
      </c>
      <c r="B28" s="150">
        <f>75*(L25-1)</f>
        <v>13.77551020408163</v>
      </c>
      <c r="C28" s="259"/>
      <c r="D28" s="259"/>
      <c r="E28" s="259"/>
      <c r="F28" s="259"/>
      <c r="G28" s="7"/>
      <c r="H28" s="259"/>
      <c r="I28" s="7"/>
      <c r="J28" s="151">
        <f>SUM(A28:H28)</f>
        <v>111.77551020408163</v>
      </c>
      <c r="K28" s="258">
        <v>2</v>
      </c>
      <c r="L28" s="494">
        <v>78</v>
      </c>
      <c r="M28" s="494"/>
    </row>
    <row r="29" spans="1:13" ht="13.9" customHeight="1" x14ac:dyDescent="0.25">
      <c r="A29" s="150">
        <f>B28</f>
        <v>13.77551020408163</v>
      </c>
      <c r="B29" s="259">
        <v>2</v>
      </c>
      <c r="C29" s="259"/>
      <c r="D29" s="259"/>
      <c r="E29" s="259"/>
      <c r="F29" s="259"/>
      <c r="G29" s="259"/>
      <c r="H29" s="259"/>
      <c r="I29" s="7"/>
      <c r="J29" s="151">
        <f>SUM(A29:H29)</f>
        <v>15.77551020408163</v>
      </c>
      <c r="K29" s="258">
        <v>1</v>
      </c>
      <c r="L29" s="494">
        <v>11</v>
      </c>
      <c r="M29" s="494">
        <v>12</v>
      </c>
    </row>
    <row r="30" spans="1:13" ht="13.15" customHeight="1" thickBot="1" x14ac:dyDescent="0.3">
      <c r="A30" s="551"/>
      <c r="B30" s="551"/>
      <c r="C30" s="551"/>
      <c r="D30" s="551"/>
      <c r="E30" s="551"/>
      <c r="F30" s="551"/>
      <c r="G30" s="551"/>
      <c r="H30" s="551"/>
      <c r="I30" s="551"/>
      <c r="J30" s="551"/>
      <c r="K30" s="551"/>
      <c r="L30" s="551"/>
      <c r="M30" s="551"/>
    </row>
    <row r="31" spans="1:13" ht="13.1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545" t="s">
        <v>103</v>
      </c>
      <c r="K31" s="546"/>
      <c r="L31" s="546">
        <f>MAX(L28:M29)</f>
        <v>78</v>
      </c>
      <c r="M31" s="547"/>
    </row>
    <row r="32" spans="1:13" ht="14.4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538" t="s">
        <v>104</v>
      </c>
      <c r="K32" s="494"/>
      <c r="L32" s="494">
        <f>100-L31</f>
        <v>22</v>
      </c>
      <c r="M32" s="539"/>
    </row>
    <row r="33" spans="1:13" ht="14.45" customHeight="1" x14ac:dyDescent="0.25">
      <c r="A33" s="24"/>
      <c r="B33" s="24"/>
      <c r="C33" s="24"/>
      <c r="D33" s="25"/>
      <c r="E33" s="25"/>
      <c r="F33" s="25"/>
      <c r="G33" s="25"/>
      <c r="H33" s="25"/>
      <c r="I33" s="25"/>
      <c r="J33" s="540" t="s">
        <v>105</v>
      </c>
      <c r="K33" s="495"/>
      <c r="L33" s="495"/>
      <c r="M33" s="541"/>
    </row>
    <row r="34" spans="1:13" ht="14.25" customHeight="1" x14ac:dyDescent="0.25">
      <c r="A34" s="24"/>
      <c r="B34" s="24"/>
      <c r="C34" s="24"/>
      <c r="D34" s="30" t="s">
        <v>0</v>
      </c>
      <c r="E34" s="30"/>
      <c r="F34" s="30"/>
      <c r="G34" s="30"/>
      <c r="H34" s="30"/>
      <c r="I34" s="31"/>
      <c r="J34" s="542" t="s">
        <v>164</v>
      </c>
      <c r="K34" s="543"/>
      <c r="L34" s="543"/>
      <c r="M34" s="544"/>
    </row>
    <row r="35" spans="1:13" ht="14.25" customHeight="1" thickBo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554"/>
      <c r="K35" s="555"/>
      <c r="L35" s="555"/>
      <c r="M35" s="556"/>
    </row>
    <row r="36" spans="1:13" ht="14.25" customHeight="1" x14ac:dyDescent="0.25">
      <c r="A36" s="260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</row>
    <row r="37" spans="1:13" ht="14.25" customHeight="1" x14ac:dyDescent="0.25">
      <c r="A37" s="260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</row>
    <row r="38" spans="1:13" ht="14.25" customHeight="1" x14ac:dyDescent="0.25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</row>
    <row r="39" spans="1:13" ht="14.25" customHeight="1" x14ac:dyDescent="0.25">
      <c r="A39" s="260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</row>
    <row r="40" spans="1:13" ht="14.25" customHeight="1" x14ac:dyDescent="0.25">
      <c r="A40" s="260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</row>
    <row r="41" spans="1:13" ht="14.25" customHeight="1" x14ac:dyDescent="0.25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</row>
    <row r="42" spans="1:13" ht="14.25" customHeight="1" x14ac:dyDescent="0.25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</row>
    <row r="43" spans="1:13" ht="14.25" customHeight="1" x14ac:dyDescent="0.25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</row>
    <row r="44" spans="1:13" x14ac:dyDescent="0.25">
      <c r="A44" s="260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5" spans="1:13" ht="21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</sheetData>
  <mergeCells count="56">
    <mergeCell ref="J35:M35"/>
    <mergeCell ref="E4:J4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1:E11"/>
    <mergeCell ref="K11:M11"/>
    <mergeCell ref="A13:D13"/>
    <mergeCell ref="A10:E10"/>
    <mergeCell ref="K10:M10"/>
    <mergeCell ref="K15:M15"/>
    <mergeCell ref="K16:M16"/>
    <mergeCell ref="A15:D15"/>
    <mergeCell ref="A16:D16"/>
    <mergeCell ref="A12:E12"/>
    <mergeCell ref="K12:M12"/>
    <mergeCell ref="K13:M13"/>
    <mergeCell ref="K14:M14"/>
    <mergeCell ref="A14:D14"/>
    <mergeCell ref="A19:E19"/>
    <mergeCell ref="K19:L19"/>
    <mergeCell ref="A17:E17"/>
    <mergeCell ref="K17:M17"/>
    <mergeCell ref="A18:M18"/>
    <mergeCell ref="A25:E25"/>
    <mergeCell ref="L25:M25"/>
    <mergeCell ref="A23:E23"/>
    <mergeCell ref="A24:E24"/>
    <mergeCell ref="A30:M30"/>
    <mergeCell ref="A27:I27"/>
    <mergeCell ref="L27:M27"/>
    <mergeCell ref="L28:M28"/>
    <mergeCell ref="L29:M29"/>
    <mergeCell ref="A20:E20"/>
    <mergeCell ref="K20:L24"/>
    <mergeCell ref="M20:M24"/>
    <mergeCell ref="A21:E21"/>
    <mergeCell ref="A22:E22"/>
    <mergeCell ref="J32:K32"/>
    <mergeCell ref="L32:M32"/>
    <mergeCell ref="J33:M33"/>
    <mergeCell ref="J34:M34"/>
    <mergeCell ref="A26:M26"/>
    <mergeCell ref="J31:K31"/>
    <mergeCell ref="L31:M3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4" zoomScale="90" zoomScaleNormal="90" workbookViewId="0">
      <selection activeCell="E1" sqref="A1:M39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tr">
        <f>datos!G33</f>
        <v>1 + 395</v>
      </c>
      <c r="H5" s="537" t="s">
        <v>5</v>
      </c>
      <c r="I5" s="537"/>
      <c r="J5" s="48" t="str">
        <f>datos!H33</f>
        <v>1 + 435</v>
      </c>
      <c r="K5" s="525">
        <f>8*40</f>
        <v>320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431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66" t="s">
        <v>8</v>
      </c>
      <c r="B9" s="567"/>
      <c r="C9" s="567"/>
      <c r="D9" s="567"/>
      <c r="E9" s="568"/>
      <c r="F9" s="110" t="s">
        <v>24</v>
      </c>
      <c r="G9" s="111" t="s">
        <v>9</v>
      </c>
      <c r="H9" s="112" t="s">
        <v>21</v>
      </c>
      <c r="I9" s="112" t="s">
        <v>22</v>
      </c>
      <c r="J9" s="57" t="s">
        <v>23</v>
      </c>
      <c r="K9" s="569" t="s">
        <v>20</v>
      </c>
      <c r="L9" s="570"/>
      <c r="M9" s="571"/>
    </row>
    <row r="10" spans="1:13" ht="12.75" customHeight="1" x14ac:dyDescent="0.25">
      <c r="A10" s="553" t="s">
        <v>121</v>
      </c>
      <c r="B10" s="553"/>
      <c r="C10" s="553"/>
      <c r="D10" s="553"/>
      <c r="E10" s="553"/>
      <c r="F10" s="59" t="s">
        <v>122</v>
      </c>
      <c r="G10" s="142" t="s">
        <v>72</v>
      </c>
      <c r="H10" s="93">
        <v>10.3</v>
      </c>
      <c r="I10" s="93">
        <v>1.2</v>
      </c>
      <c r="J10" s="93"/>
      <c r="K10" s="493">
        <f t="shared" ref="K10:K20" si="0">H10*I10</f>
        <v>12.360000000000001</v>
      </c>
      <c r="L10" s="493"/>
      <c r="M10" s="493"/>
    </row>
    <row r="11" spans="1:13" ht="13.35" customHeight="1" x14ac:dyDescent="0.25">
      <c r="A11" s="553" t="s">
        <v>121</v>
      </c>
      <c r="B11" s="553"/>
      <c r="C11" s="553"/>
      <c r="D11" s="553"/>
      <c r="E11" s="553"/>
      <c r="F11" s="59" t="s">
        <v>122</v>
      </c>
      <c r="G11" s="142" t="s">
        <v>94</v>
      </c>
      <c r="H11" s="93">
        <v>0.3</v>
      </c>
      <c r="I11" s="93">
        <v>0.3</v>
      </c>
      <c r="J11" s="93"/>
      <c r="K11" s="493">
        <f t="shared" si="0"/>
        <v>0.09</v>
      </c>
      <c r="L11" s="493"/>
      <c r="M11" s="493"/>
    </row>
    <row r="12" spans="1:13" ht="13.35" customHeight="1" x14ac:dyDescent="0.25">
      <c r="A12" s="553" t="s">
        <v>121</v>
      </c>
      <c r="B12" s="553"/>
      <c r="C12" s="553"/>
      <c r="D12" s="553"/>
      <c r="E12" s="553"/>
      <c r="F12" s="59" t="s">
        <v>122</v>
      </c>
      <c r="G12" s="142" t="s">
        <v>94</v>
      </c>
      <c r="H12" s="93">
        <v>0.7</v>
      </c>
      <c r="I12" s="93">
        <v>0.7</v>
      </c>
      <c r="J12" s="93"/>
      <c r="K12" s="493">
        <f t="shared" si="0"/>
        <v>0.48999999999999994</v>
      </c>
      <c r="L12" s="493"/>
      <c r="M12" s="493"/>
    </row>
    <row r="13" spans="1:13" ht="13.35" customHeight="1" x14ac:dyDescent="0.25">
      <c r="A13" s="488" t="s">
        <v>325</v>
      </c>
      <c r="B13" s="488"/>
      <c r="C13" s="488"/>
      <c r="D13" s="488"/>
      <c r="E13" s="488"/>
      <c r="F13" s="59" t="s">
        <v>73</v>
      </c>
      <c r="G13" s="142" t="s">
        <v>72</v>
      </c>
      <c r="H13" s="93">
        <v>11.7</v>
      </c>
      <c r="I13" s="155">
        <v>0.3</v>
      </c>
      <c r="J13" s="93"/>
      <c r="K13" s="493">
        <f t="shared" si="0"/>
        <v>3.51</v>
      </c>
      <c r="L13" s="493"/>
      <c r="M13" s="493"/>
    </row>
    <row r="14" spans="1:13" ht="13.35" customHeight="1" x14ac:dyDescent="0.25">
      <c r="A14" s="488" t="s">
        <v>325</v>
      </c>
      <c r="B14" s="488"/>
      <c r="C14" s="488"/>
      <c r="D14" s="488"/>
      <c r="E14" s="488"/>
      <c r="F14" s="59" t="s">
        <v>73</v>
      </c>
      <c r="G14" s="142" t="s">
        <v>72</v>
      </c>
      <c r="H14" s="93">
        <v>16.5</v>
      </c>
      <c r="I14" s="155">
        <v>0.3</v>
      </c>
      <c r="J14" s="93"/>
      <c r="K14" s="493">
        <f t="shared" si="0"/>
        <v>4.95</v>
      </c>
      <c r="L14" s="493"/>
      <c r="M14" s="493"/>
    </row>
    <row r="15" spans="1:13" ht="13.35" customHeight="1" x14ac:dyDescent="0.25">
      <c r="A15" s="488" t="s">
        <v>124</v>
      </c>
      <c r="B15" s="488"/>
      <c r="C15" s="488"/>
      <c r="D15" s="488"/>
      <c r="E15" s="488"/>
      <c r="F15" s="59" t="s">
        <v>73</v>
      </c>
      <c r="G15" s="142" t="s">
        <v>165</v>
      </c>
      <c r="H15" s="93">
        <v>3</v>
      </c>
      <c r="I15" s="93">
        <v>1.6</v>
      </c>
      <c r="J15" s="93"/>
      <c r="K15" s="493">
        <f t="shared" si="0"/>
        <v>4.8000000000000007</v>
      </c>
      <c r="L15" s="493"/>
      <c r="M15" s="493"/>
    </row>
    <row r="16" spans="1:13" ht="13.35" customHeight="1" x14ac:dyDescent="0.25">
      <c r="A16" s="488" t="s">
        <v>124</v>
      </c>
      <c r="B16" s="488"/>
      <c r="C16" s="488"/>
      <c r="D16" s="488"/>
      <c r="E16" s="488"/>
      <c r="F16" s="59" t="s">
        <v>73</v>
      </c>
      <c r="G16" s="142" t="s">
        <v>94</v>
      </c>
      <c r="H16" s="93">
        <v>0.7</v>
      </c>
      <c r="I16" s="93">
        <v>0.7</v>
      </c>
      <c r="J16" s="93"/>
      <c r="K16" s="493">
        <f t="shared" si="0"/>
        <v>0.48999999999999994</v>
      </c>
      <c r="L16" s="493"/>
      <c r="M16" s="493"/>
    </row>
    <row r="17" spans="1:13" ht="13.35" customHeight="1" x14ac:dyDescent="0.25">
      <c r="A17" s="552" t="s">
        <v>107</v>
      </c>
      <c r="B17" s="552"/>
      <c r="C17" s="552"/>
      <c r="D17" s="552"/>
      <c r="E17" s="552"/>
      <c r="F17" s="59" t="s">
        <v>73</v>
      </c>
      <c r="G17" s="144" t="s">
        <v>72</v>
      </c>
      <c r="H17" s="93">
        <v>15</v>
      </c>
      <c r="I17" s="93">
        <v>5</v>
      </c>
      <c r="J17" s="93"/>
      <c r="K17" s="493">
        <f t="shared" si="0"/>
        <v>75</v>
      </c>
      <c r="L17" s="493"/>
      <c r="M17" s="493"/>
    </row>
    <row r="18" spans="1:13" ht="13.35" customHeight="1" x14ac:dyDescent="0.25">
      <c r="A18" s="488" t="s">
        <v>106</v>
      </c>
      <c r="B18" s="488"/>
      <c r="C18" s="488"/>
      <c r="D18" s="488"/>
      <c r="E18" s="488"/>
      <c r="F18" s="59" t="s">
        <v>73</v>
      </c>
      <c r="G18" s="144" t="s">
        <v>72</v>
      </c>
      <c r="H18" s="93">
        <v>8</v>
      </c>
      <c r="I18" s="93">
        <v>0.25</v>
      </c>
      <c r="J18" s="93"/>
      <c r="K18" s="493">
        <f t="shared" si="0"/>
        <v>2</v>
      </c>
      <c r="L18" s="493"/>
      <c r="M18" s="493"/>
    </row>
    <row r="19" spans="1:13" ht="13.35" customHeight="1" x14ac:dyDescent="0.25">
      <c r="A19" s="488" t="s">
        <v>108</v>
      </c>
      <c r="B19" s="488"/>
      <c r="C19" s="488"/>
      <c r="D19" s="488"/>
      <c r="E19" s="488"/>
      <c r="F19" s="93" t="s">
        <v>168</v>
      </c>
      <c r="G19" s="144" t="s">
        <v>94</v>
      </c>
      <c r="H19" s="93">
        <v>0.8</v>
      </c>
      <c r="I19" s="93">
        <v>0.8</v>
      </c>
      <c r="J19" s="93"/>
      <c r="K19" s="493">
        <f t="shared" si="0"/>
        <v>0.64000000000000012</v>
      </c>
      <c r="L19" s="493"/>
      <c r="M19" s="493"/>
    </row>
    <row r="20" spans="1:13" ht="13.35" customHeight="1" x14ac:dyDescent="0.25">
      <c r="A20" s="488" t="s">
        <v>324</v>
      </c>
      <c r="B20" s="488"/>
      <c r="C20" s="488"/>
      <c r="D20" s="488"/>
      <c r="E20" s="488"/>
      <c r="F20" s="59" t="s">
        <v>71</v>
      </c>
      <c r="G20" s="144" t="s">
        <v>71</v>
      </c>
      <c r="H20" s="93">
        <v>10</v>
      </c>
      <c r="I20" s="155">
        <v>0.3</v>
      </c>
      <c r="J20" s="93"/>
      <c r="K20" s="493">
        <f t="shared" si="0"/>
        <v>3</v>
      </c>
      <c r="L20" s="493"/>
      <c r="M20" s="493"/>
    </row>
    <row r="21" spans="1:13" ht="13.35" customHeight="1" x14ac:dyDescent="0.25">
      <c r="A21" s="494" t="s">
        <v>97</v>
      </c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</row>
    <row r="22" spans="1:13" ht="24.75" customHeight="1" x14ac:dyDescent="0.25">
      <c r="A22" s="502" t="s">
        <v>8</v>
      </c>
      <c r="B22" s="502"/>
      <c r="C22" s="502"/>
      <c r="D22" s="502"/>
      <c r="E22" s="502"/>
      <c r="F22" s="10" t="s">
        <v>24</v>
      </c>
      <c r="G22" s="11" t="s">
        <v>9</v>
      </c>
      <c r="H22" s="13" t="s">
        <v>20</v>
      </c>
      <c r="I22" s="12" t="s">
        <v>10</v>
      </c>
      <c r="J22" s="13" t="s">
        <v>11</v>
      </c>
      <c r="K22" s="509" t="s">
        <v>101</v>
      </c>
      <c r="L22" s="509"/>
      <c r="M22" s="10" t="s">
        <v>77</v>
      </c>
    </row>
    <row r="23" spans="1:13" ht="13.35" customHeight="1" x14ac:dyDescent="0.25">
      <c r="A23" s="553" t="s">
        <v>317</v>
      </c>
      <c r="B23" s="553"/>
      <c r="C23" s="553"/>
      <c r="D23" s="553"/>
      <c r="E23" s="553"/>
      <c r="F23" s="59" t="s">
        <v>73</v>
      </c>
      <c r="G23" s="45" t="s">
        <v>72</v>
      </c>
      <c r="H23" s="45">
        <f>SUM(K10)</f>
        <v>12.360000000000001</v>
      </c>
      <c r="I23" s="43">
        <f t="shared" ref="I23:I30" si="1">H23*100/$K$5</f>
        <v>3.8625000000000007</v>
      </c>
      <c r="J23" s="45">
        <v>23</v>
      </c>
      <c r="K23" s="524">
        <f>SUM(J23:J29)</f>
        <v>117</v>
      </c>
      <c r="L23" s="524"/>
      <c r="M23" s="523">
        <v>8</v>
      </c>
    </row>
    <row r="24" spans="1:13" ht="13.35" customHeight="1" x14ac:dyDescent="0.25">
      <c r="A24" s="553" t="s">
        <v>318</v>
      </c>
      <c r="B24" s="553"/>
      <c r="C24" s="553"/>
      <c r="D24" s="553"/>
      <c r="E24" s="553"/>
      <c r="F24" s="59" t="s">
        <v>73</v>
      </c>
      <c r="G24" s="142" t="s">
        <v>94</v>
      </c>
      <c r="H24" s="142">
        <f>SUM(K11:M12)</f>
        <v>0.57999999999999996</v>
      </c>
      <c r="I24" s="140">
        <f t="shared" si="1"/>
        <v>0.18124999999999997</v>
      </c>
      <c r="J24" s="142">
        <v>26</v>
      </c>
      <c r="K24" s="524"/>
      <c r="L24" s="524"/>
      <c r="M24" s="523"/>
    </row>
    <row r="25" spans="1:13" ht="13.35" customHeight="1" x14ac:dyDescent="0.25">
      <c r="A25" s="488" t="s">
        <v>322</v>
      </c>
      <c r="B25" s="488"/>
      <c r="C25" s="488"/>
      <c r="D25" s="488"/>
      <c r="E25" s="488"/>
      <c r="F25" s="59" t="s">
        <v>73</v>
      </c>
      <c r="G25" s="45" t="s">
        <v>72</v>
      </c>
      <c r="H25" s="45">
        <f>SUM(K13:M14)</f>
        <v>8.4600000000000009</v>
      </c>
      <c r="I25" s="43">
        <f t="shared" si="1"/>
        <v>2.6437500000000003</v>
      </c>
      <c r="J25" s="45">
        <v>3</v>
      </c>
      <c r="K25" s="524"/>
      <c r="L25" s="524"/>
      <c r="M25" s="523"/>
    </row>
    <row r="26" spans="1:13" ht="13.35" customHeight="1" x14ac:dyDescent="0.25">
      <c r="A26" s="488" t="s">
        <v>319</v>
      </c>
      <c r="B26" s="488"/>
      <c r="C26" s="488"/>
      <c r="D26" s="488"/>
      <c r="E26" s="488"/>
      <c r="F26" s="59" t="s">
        <v>73</v>
      </c>
      <c r="G26" s="45" t="s">
        <v>94</v>
      </c>
      <c r="H26" s="93">
        <f>SUM(K15:M16)</f>
        <v>5.2900000000000009</v>
      </c>
      <c r="I26" s="43">
        <f t="shared" si="1"/>
        <v>1.6531250000000004</v>
      </c>
      <c r="J26" s="45">
        <v>24</v>
      </c>
      <c r="K26" s="524"/>
      <c r="L26" s="524"/>
      <c r="M26" s="523"/>
    </row>
    <row r="27" spans="1:13" ht="13.35" customHeight="1" x14ac:dyDescent="0.25">
      <c r="A27" s="552" t="s">
        <v>320</v>
      </c>
      <c r="B27" s="552"/>
      <c r="C27" s="552"/>
      <c r="D27" s="552"/>
      <c r="E27" s="552"/>
      <c r="F27" s="59" t="s">
        <v>73</v>
      </c>
      <c r="G27" s="45" t="s">
        <v>72</v>
      </c>
      <c r="H27" s="93">
        <f>K17</f>
        <v>75</v>
      </c>
      <c r="I27" s="43">
        <f t="shared" si="1"/>
        <v>23.4375</v>
      </c>
      <c r="J27" s="45">
        <v>8</v>
      </c>
      <c r="K27" s="524"/>
      <c r="L27" s="524"/>
      <c r="M27" s="523"/>
    </row>
    <row r="28" spans="1:13" ht="13.35" customHeight="1" x14ac:dyDescent="0.25">
      <c r="A28" s="488" t="s">
        <v>313</v>
      </c>
      <c r="B28" s="488"/>
      <c r="C28" s="488"/>
      <c r="D28" s="488"/>
      <c r="E28" s="488"/>
      <c r="F28" s="59" t="s">
        <v>73</v>
      </c>
      <c r="G28" s="45" t="s">
        <v>72</v>
      </c>
      <c r="H28" s="93">
        <f>K18</f>
        <v>2</v>
      </c>
      <c r="I28" s="43">
        <f t="shared" si="1"/>
        <v>0.625</v>
      </c>
      <c r="J28" s="45">
        <v>5</v>
      </c>
      <c r="K28" s="524"/>
      <c r="L28" s="524"/>
      <c r="M28" s="523"/>
    </row>
    <row r="29" spans="1:13" ht="13.35" customHeight="1" x14ac:dyDescent="0.25">
      <c r="A29" s="488" t="s">
        <v>321</v>
      </c>
      <c r="B29" s="488"/>
      <c r="C29" s="488"/>
      <c r="D29" s="488"/>
      <c r="E29" s="488"/>
      <c r="F29" s="93" t="s">
        <v>24</v>
      </c>
      <c r="G29" s="45" t="s">
        <v>94</v>
      </c>
      <c r="H29" s="93">
        <f>K19</f>
        <v>0.64000000000000012</v>
      </c>
      <c r="I29" s="43">
        <f t="shared" si="1"/>
        <v>0.20000000000000004</v>
      </c>
      <c r="J29" s="45">
        <v>28</v>
      </c>
      <c r="K29" s="50" t="s">
        <v>71</v>
      </c>
      <c r="L29" s="492">
        <f>1+(9/98)*(100-MAX(J23:J30))</f>
        <v>7.6122448979591839</v>
      </c>
      <c r="M29" s="492"/>
    </row>
    <row r="30" spans="1:13" ht="13.35" customHeight="1" x14ac:dyDescent="0.25">
      <c r="A30" s="488" t="s">
        <v>323</v>
      </c>
      <c r="B30" s="488"/>
      <c r="C30" s="488"/>
      <c r="D30" s="488"/>
      <c r="E30" s="488"/>
      <c r="F30" s="59" t="s">
        <v>71</v>
      </c>
      <c r="G30" s="45" t="s">
        <v>71</v>
      </c>
      <c r="H30" s="93">
        <f>K20</f>
        <v>3</v>
      </c>
      <c r="I30" s="43">
        <f t="shared" si="1"/>
        <v>0.9375</v>
      </c>
      <c r="J30" s="45">
        <v>4</v>
      </c>
      <c r="K30" s="557"/>
      <c r="L30" s="533"/>
      <c r="M30" s="534"/>
    </row>
    <row r="31" spans="1:13" ht="14.45" customHeight="1" x14ac:dyDescent="0.25">
      <c r="A31" s="494" t="s">
        <v>12</v>
      </c>
      <c r="B31" s="494"/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</row>
    <row r="32" spans="1:13" ht="13.9" customHeight="1" x14ac:dyDescent="0.25">
      <c r="A32" s="495" t="s">
        <v>75</v>
      </c>
      <c r="B32" s="495"/>
      <c r="C32" s="495"/>
      <c r="D32" s="495"/>
      <c r="E32" s="495"/>
      <c r="F32" s="495"/>
      <c r="G32" s="495"/>
      <c r="H32" s="495"/>
      <c r="I32" s="495"/>
      <c r="J32" s="58" t="s">
        <v>102</v>
      </c>
      <c r="K32" s="46" t="s">
        <v>13</v>
      </c>
      <c r="L32" s="494" t="s">
        <v>15</v>
      </c>
      <c r="M32" s="494"/>
    </row>
    <row r="33" spans="1:13" ht="13.9" customHeight="1" x14ac:dyDescent="0.25">
      <c r="A33" s="47">
        <v>28</v>
      </c>
      <c r="B33" s="47">
        <v>26</v>
      </c>
      <c r="C33" s="47">
        <v>24</v>
      </c>
      <c r="D33" s="47">
        <v>13</v>
      </c>
      <c r="E33" s="47">
        <v>8</v>
      </c>
      <c r="F33" s="47">
        <v>5</v>
      </c>
      <c r="G33" s="144">
        <v>4</v>
      </c>
      <c r="H33" s="150">
        <v>2</v>
      </c>
      <c r="I33" s="7"/>
      <c r="J33" s="8">
        <f>SUM(A33:H33)</f>
        <v>110</v>
      </c>
      <c r="K33" s="46">
        <v>7</v>
      </c>
      <c r="L33" s="494">
        <v>55</v>
      </c>
      <c r="M33" s="494"/>
    </row>
    <row r="34" spans="1:13" ht="13.9" customHeight="1" x14ac:dyDescent="0.25">
      <c r="A34" s="47">
        <f t="shared" ref="A34:B37" si="2">B33</f>
        <v>26</v>
      </c>
      <c r="B34" s="47">
        <f t="shared" si="2"/>
        <v>24</v>
      </c>
      <c r="C34" s="144">
        <f t="shared" ref="C34:G39" si="3">D33</f>
        <v>13</v>
      </c>
      <c r="D34" s="144">
        <f t="shared" si="3"/>
        <v>8</v>
      </c>
      <c r="E34" s="144">
        <f t="shared" si="3"/>
        <v>5</v>
      </c>
      <c r="F34" s="144">
        <f t="shared" si="3"/>
        <v>4</v>
      </c>
      <c r="G34" s="144">
        <f t="shared" si="3"/>
        <v>2</v>
      </c>
      <c r="H34" s="144">
        <v>2</v>
      </c>
      <c r="I34" s="7"/>
      <c r="J34" s="8">
        <f t="shared" ref="J34:J39" si="4">SUM(A34:H34)</f>
        <v>84</v>
      </c>
      <c r="K34" s="46">
        <f t="shared" ref="K34:K39" si="5">K33-1</f>
        <v>6</v>
      </c>
      <c r="L34" s="494">
        <v>40</v>
      </c>
      <c r="M34" s="494">
        <v>12</v>
      </c>
    </row>
    <row r="35" spans="1:13" ht="13.9" customHeight="1" x14ac:dyDescent="0.25">
      <c r="A35" s="47">
        <f t="shared" si="2"/>
        <v>24</v>
      </c>
      <c r="B35" s="47">
        <f t="shared" si="2"/>
        <v>13</v>
      </c>
      <c r="C35" s="144">
        <f t="shared" si="3"/>
        <v>8</v>
      </c>
      <c r="D35" s="144">
        <f t="shared" si="3"/>
        <v>5</v>
      </c>
      <c r="E35" s="144">
        <f t="shared" si="3"/>
        <v>4</v>
      </c>
      <c r="F35" s="144">
        <f t="shared" si="3"/>
        <v>2</v>
      </c>
      <c r="G35" s="144">
        <f t="shared" si="3"/>
        <v>2</v>
      </c>
      <c r="H35" s="144">
        <v>2</v>
      </c>
      <c r="I35" s="7"/>
      <c r="J35" s="8">
        <f t="shared" si="4"/>
        <v>60</v>
      </c>
      <c r="K35" s="143">
        <f t="shared" si="5"/>
        <v>5</v>
      </c>
      <c r="L35" s="494">
        <v>36</v>
      </c>
      <c r="M35" s="494"/>
    </row>
    <row r="36" spans="1:13" ht="13.9" customHeight="1" x14ac:dyDescent="0.25">
      <c r="A36" s="47">
        <f t="shared" si="2"/>
        <v>13</v>
      </c>
      <c r="B36" s="47">
        <f t="shared" si="2"/>
        <v>8</v>
      </c>
      <c r="C36" s="144">
        <f t="shared" si="3"/>
        <v>5</v>
      </c>
      <c r="D36" s="144">
        <f t="shared" si="3"/>
        <v>4</v>
      </c>
      <c r="E36" s="144">
        <f t="shared" si="3"/>
        <v>2</v>
      </c>
      <c r="F36" s="144">
        <f t="shared" si="3"/>
        <v>2</v>
      </c>
      <c r="G36" s="144">
        <f t="shared" si="3"/>
        <v>2</v>
      </c>
      <c r="H36" s="144">
        <v>2</v>
      </c>
      <c r="I36" s="7"/>
      <c r="J36" s="8">
        <f t="shared" si="4"/>
        <v>38</v>
      </c>
      <c r="K36" s="143">
        <f t="shared" si="5"/>
        <v>4</v>
      </c>
      <c r="L36" s="494">
        <v>16</v>
      </c>
      <c r="M36" s="494"/>
    </row>
    <row r="37" spans="1:13" ht="13.9" customHeight="1" x14ac:dyDescent="0.25">
      <c r="A37" s="47">
        <f t="shared" si="2"/>
        <v>8</v>
      </c>
      <c r="B37" s="47">
        <f t="shared" si="2"/>
        <v>5</v>
      </c>
      <c r="C37" s="144">
        <f t="shared" si="3"/>
        <v>4</v>
      </c>
      <c r="D37" s="144">
        <f t="shared" si="3"/>
        <v>2</v>
      </c>
      <c r="E37" s="144">
        <f t="shared" si="3"/>
        <v>2</v>
      </c>
      <c r="F37" s="144">
        <f t="shared" si="3"/>
        <v>2</v>
      </c>
      <c r="G37" s="144">
        <f t="shared" si="3"/>
        <v>2</v>
      </c>
      <c r="H37" s="144">
        <v>2</v>
      </c>
      <c r="I37" s="47"/>
      <c r="J37" s="8">
        <f t="shared" si="4"/>
        <v>27</v>
      </c>
      <c r="K37" s="143">
        <f t="shared" si="5"/>
        <v>3</v>
      </c>
      <c r="L37" s="494">
        <v>13</v>
      </c>
      <c r="M37" s="494"/>
    </row>
    <row r="38" spans="1:13" ht="13.9" customHeight="1" x14ac:dyDescent="0.25">
      <c r="A38" s="47">
        <f>F33</f>
        <v>5</v>
      </c>
      <c r="B38" s="144">
        <f>C37</f>
        <v>4</v>
      </c>
      <c r="C38" s="144">
        <f t="shared" si="3"/>
        <v>2</v>
      </c>
      <c r="D38" s="144">
        <f t="shared" si="3"/>
        <v>2</v>
      </c>
      <c r="E38" s="144">
        <f t="shared" si="3"/>
        <v>2</v>
      </c>
      <c r="F38" s="144">
        <f t="shared" si="3"/>
        <v>2</v>
      </c>
      <c r="G38" s="144">
        <f t="shared" si="3"/>
        <v>2</v>
      </c>
      <c r="H38" s="144">
        <v>2</v>
      </c>
      <c r="I38" s="47"/>
      <c r="J38" s="8">
        <f t="shared" si="4"/>
        <v>21</v>
      </c>
      <c r="K38" s="143">
        <f t="shared" si="5"/>
        <v>2</v>
      </c>
      <c r="L38" s="494">
        <v>14</v>
      </c>
      <c r="M38" s="494"/>
    </row>
    <row r="39" spans="1:13" ht="13.9" customHeight="1" x14ac:dyDescent="0.25">
      <c r="A39" s="144">
        <f>F34</f>
        <v>4</v>
      </c>
      <c r="B39" s="144">
        <f>C38</f>
        <v>2</v>
      </c>
      <c r="C39" s="144">
        <f t="shared" si="3"/>
        <v>2</v>
      </c>
      <c r="D39" s="144">
        <f t="shared" si="3"/>
        <v>2</v>
      </c>
      <c r="E39" s="144">
        <f t="shared" si="3"/>
        <v>2</v>
      </c>
      <c r="F39" s="144">
        <f t="shared" si="3"/>
        <v>2</v>
      </c>
      <c r="G39" s="144">
        <f t="shared" si="3"/>
        <v>2</v>
      </c>
      <c r="H39" s="144">
        <v>3</v>
      </c>
      <c r="I39" s="144"/>
      <c r="J39" s="8">
        <f t="shared" si="4"/>
        <v>19</v>
      </c>
      <c r="K39" s="143">
        <f t="shared" si="5"/>
        <v>1</v>
      </c>
      <c r="L39" s="561">
        <v>20</v>
      </c>
      <c r="M39" s="562"/>
    </row>
    <row r="40" spans="1:13" ht="13.15" customHeight="1" thickBot="1" x14ac:dyDescent="0.3">
      <c r="A40" s="551"/>
      <c r="B40" s="551"/>
      <c r="C40" s="551"/>
      <c r="D40" s="551"/>
      <c r="E40" s="551"/>
      <c r="F40" s="551"/>
      <c r="G40" s="551"/>
      <c r="H40" s="551"/>
      <c r="I40" s="551"/>
      <c r="J40" s="551"/>
      <c r="K40" s="551"/>
      <c r="L40" s="551"/>
      <c r="M40" s="551"/>
    </row>
    <row r="41" spans="1:13" ht="13.1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545" t="s">
        <v>103</v>
      </c>
      <c r="K41" s="546"/>
      <c r="L41" s="546">
        <f>MAX(L33:M39)</f>
        <v>55</v>
      </c>
      <c r="M41" s="547"/>
    </row>
    <row r="42" spans="1:13" ht="14.4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538" t="s">
        <v>104</v>
      </c>
      <c r="K42" s="494"/>
      <c r="L42" s="494">
        <f>100-L41</f>
        <v>45</v>
      </c>
      <c r="M42" s="539"/>
    </row>
    <row r="43" spans="1:13" ht="14.45" customHeight="1" x14ac:dyDescent="0.25">
      <c r="A43" s="24"/>
      <c r="B43" s="24"/>
      <c r="C43" s="24"/>
      <c r="D43" s="25"/>
      <c r="E43" s="25"/>
      <c r="F43" s="25"/>
      <c r="G43" s="25"/>
      <c r="H43" s="25"/>
      <c r="I43" s="25"/>
      <c r="J43" s="540" t="s">
        <v>105</v>
      </c>
      <c r="K43" s="495"/>
      <c r="L43" s="495"/>
      <c r="M43" s="541"/>
    </row>
    <row r="44" spans="1:13" ht="14.25" customHeight="1" thickBot="1" x14ac:dyDescent="0.3">
      <c r="A44" s="24"/>
      <c r="B44" s="24"/>
      <c r="C44" s="24"/>
      <c r="D44" s="30" t="s">
        <v>0</v>
      </c>
      <c r="E44" s="30"/>
      <c r="F44" s="30"/>
      <c r="G44" s="30"/>
      <c r="H44" s="30"/>
      <c r="I44" s="31"/>
      <c r="J44" s="558" t="s">
        <v>170</v>
      </c>
      <c r="K44" s="559"/>
      <c r="L44" s="559"/>
      <c r="M44" s="560"/>
    </row>
    <row r="45" spans="1:13" ht="14.25" customHeight="1" thickBo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563"/>
      <c r="K45" s="564"/>
      <c r="L45" s="564"/>
      <c r="M45" s="565"/>
    </row>
    <row r="46" spans="1:13" ht="14.25" customHeight="1" x14ac:dyDescent="0.25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</row>
    <row r="47" spans="1:13" ht="14.25" customHeight="1" x14ac:dyDescent="0.25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</row>
    <row r="48" spans="1:13" ht="14.25" customHeight="1" x14ac:dyDescent="0.25">
      <c r="A48" s="260"/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</row>
    <row r="49" spans="1:13" ht="14.25" customHeight="1" x14ac:dyDescent="0.25">
      <c r="A49" s="260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</row>
    <row r="50" spans="1:13" ht="14.25" customHeight="1" x14ac:dyDescent="0.25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</row>
    <row r="51" spans="1:13" ht="14.25" customHeight="1" x14ac:dyDescent="0.25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</row>
    <row r="52" spans="1:13" ht="14.25" customHeight="1" x14ac:dyDescent="0.25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</row>
    <row r="53" spans="1:13" ht="14.25" customHeight="1" x14ac:dyDescent="0.25">
      <c r="A53" s="260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</row>
    <row r="54" spans="1:13" x14ac:dyDescent="0.25">
      <c r="A54" s="260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</row>
    <row r="55" spans="1:13" ht="21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</sheetData>
  <mergeCells count="69">
    <mergeCell ref="J45:M45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0:E10"/>
    <mergeCell ref="K10:M10"/>
    <mergeCell ref="A11:E11"/>
    <mergeCell ref="K11:M11"/>
    <mergeCell ref="K18:M18"/>
    <mergeCell ref="A12:E12"/>
    <mergeCell ref="K12:M12"/>
    <mergeCell ref="K13:M13"/>
    <mergeCell ref="K14:M14"/>
    <mergeCell ref="K15:M15"/>
    <mergeCell ref="A13:E13"/>
    <mergeCell ref="A14:E14"/>
    <mergeCell ref="A15:E15"/>
    <mergeCell ref="A22:E22"/>
    <mergeCell ref="K22:L22"/>
    <mergeCell ref="A16:E16"/>
    <mergeCell ref="K16:M16"/>
    <mergeCell ref="A19:E19"/>
    <mergeCell ref="K19:M19"/>
    <mergeCell ref="A20:E20"/>
    <mergeCell ref="K20:M20"/>
    <mergeCell ref="A21:M21"/>
    <mergeCell ref="A17:E17"/>
    <mergeCell ref="K17:M17"/>
    <mergeCell ref="A18:E18"/>
    <mergeCell ref="A23:E23"/>
    <mergeCell ref="K23:L28"/>
    <mergeCell ref="M23:M28"/>
    <mergeCell ref="A25:E25"/>
    <mergeCell ref="A26:E26"/>
    <mergeCell ref="A27:E27"/>
    <mergeCell ref="A28:E28"/>
    <mergeCell ref="A24:E24"/>
    <mergeCell ref="L36:M36"/>
    <mergeCell ref="A29:E29"/>
    <mergeCell ref="L29:M29"/>
    <mergeCell ref="A30:E30"/>
    <mergeCell ref="A31:M31"/>
    <mergeCell ref="A32:I32"/>
    <mergeCell ref="L32:M32"/>
    <mergeCell ref="L33:M33"/>
    <mergeCell ref="L34:M34"/>
    <mergeCell ref="L35:M35"/>
    <mergeCell ref="K30:M30"/>
    <mergeCell ref="J42:K42"/>
    <mergeCell ref="L42:M42"/>
    <mergeCell ref="J43:M43"/>
    <mergeCell ref="J44:M44"/>
    <mergeCell ref="L37:M37"/>
    <mergeCell ref="L38:M38"/>
    <mergeCell ref="A40:M40"/>
    <mergeCell ref="J41:K41"/>
    <mergeCell ref="L41:M41"/>
    <mergeCell ref="L39:M39"/>
  </mergeCells>
  <pageMargins left="0.7" right="0.7" top="0.75" bottom="0.75" header="0.3" footer="0.3"/>
  <pageSetup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7" zoomScaleNormal="100" workbookViewId="0">
      <selection activeCell="J35" sqref="J35:M39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tr">
        <f>datos!G34</f>
        <v>2 + 747</v>
      </c>
      <c r="H5" s="537" t="s">
        <v>5</v>
      </c>
      <c r="I5" s="537"/>
      <c r="J5" s="48" t="str">
        <f>datos!H34</f>
        <v>2 + 787</v>
      </c>
      <c r="K5" s="525">
        <f>8*40</f>
        <v>320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432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488" t="s">
        <v>324</v>
      </c>
      <c r="B10" s="488"/>
      <c r="C10" s="488"/>
      <c r="D10" s="488"/>
      <c r="E10" s="488"/>
      <c r="F10" s="59" t="s">
        <v>71</v>
      </c>
      <c r="G10" s="145" t="s">
        <v>72</v>
      </c>
      <c r="H10" s="45">
        <v>12.7</v>
      </c>
      <c r="I10" s="155">
        <v>0.3</v>
      </c>
      <c r="J10" s="45"/>
      <c r="K10" s="493">
        <f>H10*I10</f>
        <v>3.8099999999999996</v>
      </c>
      <c r="L10" s="493"/>
      <c r="M10" s="493"/>
    </row>
    <row r="11" spans="1:13" ht="13.35" customHeight="1" x14ac:dyDescent="0.25">
      <c r="A11" s="488" t="s">
        <v>124</v>
      </c>
      <c r="B11" s="488"/>
      <c r="C11" s="488"/>
      <c r="D11" s="488"/>
      <c r="E11" s="488"/>
      <c r="F11" s="59" t="s">
        <v>122</v>
      </c>
      <c r="G11" s="45" t="s">
        <v>71</v>
      </c>
      <c r="H11" s="45">
        <v>0.9</v>
      </c>
      <c r="I11" s="41">
        <v>0.8</v>
      </c>
      <c r="J11" s="45"/>
      <c r="K11" s="493">
        <f t="shared" ref="K11:K16" si="0">H11*I11</f>
        <v>0.72000000000000008</v>
      </c>
      <c r="L11" s="493"/>
      <c r="M11" s="493"/>
    </row>
    <row r="12" spans="1:13" ht="13.35" customHeight="1" x14ac:dyDescent="0.25">
      <c r="A12" s="552" t="s">
        <v>326</v>
      </c>
      <c r="B12" s="488"/>
      <c r="C12" s="488"/>
      <c r="D12" s="488"/>
      <c r="E12" s="488"/>
      <c r="F12" s="59" t="s">
        <v>73</v>
      </c>
      <c r="G12" s="45" t="s">
        <v>71</v>
      </c>
      <c r="H12" s="45">
        <v>7</v>
      </c>
      <c r="I12" s="41">
        <v>1.8</v>
      </c>
      <c r="J12" s="45"/>
      <c r="K12" s="493">
        <f t="shared" si="0"/>
        <v>12.6</v>
      </c>
      <c r="L12" s="493"/>
      <c r="M12" s="493"/>
    </row>
    <row r="13" spans="1:13" ht="13.35" customHeight="1" x14ac:dyDescent="0.25">
      <c r="A13" s="552" t="s">
        <v>90</v>
      </c>
      <c r="B13" s="488"/>
      <c r="C13" s="488"/>
      <c r="D13" s="488"/>
      <c r="E13" s="488"/>
      <c r="F13" s="59" t="s">
        <v>73</v>
      </c>
      <c r="G13" s="142" t="s">
        <v>71</v>
      </c>
      <c r="H13" s="142">
        <v>12</v>
      </c>
      <c r="I13" s="139">
        <v>2</v>
      </c>
      <c r="J13" s="142"/>
      <c r="K13" s="493">
        <f>H13*I13</f>
        <v>24</v>
      </c>
      <c r="L13" s="493"/>
      <c r="M13" s="493"/>
    </row>
    <row r="14" spans="1:13" ht="13.35" customHeight="1" x14ac:dyDescent="0.25">
      <c r="A14" s="552" t="s">
        <v>325</v>
      </c>
      <c r="B14" s="488"/>
      <c r="C14" s="488"/>
      <c r="D14" s="488"/>
      <c r="E14" s="488"/>
      <c r="F14" s="59" t="s">
        <v>73</v>
      </c>
      <c r="G14" s="142" t="s">
        <v>71</v>
      </c>
      <c r="H14" s="142">
        <v>15</v>
      </c>
      <c r="I14" s="155">
        <v>0.3</v>
      </c>
      <c r="J14" s="142"/>
      <c r="K14" s="493">
        <f>H14*I14</f>
        <v>4.5</v>
      </c>
      <c r="L14" s="493"/>
      <c r="M14" s="493"/>
    </row>
    <row r="15" spans="1:13" ht="13.35" customHeight="1" x14ac:dyDescent="0.25">
      <c r="A15" s="488" t="s">
        <v>126</v>
      </c>
      <c r="B15" s="488"/>
      <c r="C15" s="488"/>
      <c r="D15" s="488"/>
      <c r="E15" s="488"/>
      <c r="F15" s="59" t="s">
        <v>73</v>
      </c>
      <c r="G15" s="45" t="s">
        <v>72</v>
      </c>
      <c r="H15" s="45">
        <v>0.3</v>
      </c>
      <c r="I15" s="45">
        <v>1.5</v>
      </c>
      <c r="J15" s="45"/>
      <c r="K15" s="493">
        <f t="shared" si="0"/>
        <v>0.44999999999999996</v>
      </c>
      <c r="L15" s="493"/>
      <c r="M15" s="493"/>
    </row>
    <row r="16" spans="1:13" ht="13.35" customHeight="1" x14ac:dyDescent="0.25">
      <c r="A16" s="488" t="s">
        <v>126</v>
      </c>
      <c r="B16" s="488"/>
      <c r="C16" s="488"/>
      <c r="D16" s="488"/>
      <c r="E16" s="488"/>
      <c r="F16" s="59" t="s">
        <v>73</v>
      </c>
      <c r="G16" s="45" t="s">
        <v>72</v>
      </c>
      <c r="H16" s="45">
        <v>0.7</v>
      </c>
      <c r="I16" s="41">
        <v>0.3</v>
      </c>
      <c r="J16" s="45"/>
      <c r="K16" s="493">
        <f t="shared" si="0"/>
        <v>0.21</v>
      </c>
      <c r="L16" s="493"/>
      <c r="M16" s="493"/>
    </row>
    <row r="17" spans="1:13" ht="13.35" customHeight="1" x14ac:dyDescent="0.25">
      <c r="A17" s="494" t="s">
        <v>97</v>
      </c>
      <c r="B17" s="494"/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</row>
    <row r="18" spans="1:13" ht="24.75" customHeight="1" x14ac:dyDescent="0.25">
      <c r="A18" s="502" t="s">
        <v>8</v>
      </c>
      <c r="B18" s="502"/>
      <c r="C18" s="502"/>
      <c r="D18" s="502"/>
      <c r="E18" s="502"/>
      <c r="F18" s="10" t="s">
        <v>24</v>
      </c>
      <c r="G18" s="11" t="s">
        <v>9</v>
      </c>
      <c r="H18" s="13" t="s">
        <v>20</v>
      </c>
      <c r="I18" s="12" t="s">
        <v>10</v>
      </c>
      <c r="J18" s="13" t="s">
        <v>11</v>
      </c>
      <c r="K18" s="509" t="s">
        <v>101</v>
      </c>
      <c r="L18" s="509"/>
      <c r="M18" s="10" t="s">
        <v>77</v>
      </c>
    </row>
    <row r="19" spans="1:13" ht="13.35" customHeight="1" x14ac:dyDescent="0.25">
      <c r="A19" s="488" t="s">
        <v>324</v>
      </c>
      <c r="B19" s="488"/>
      <c r="C19" s="488"/>
      <c r="D19" s="488"/>
      <c r="E19" s="488"/>
      <c r="F19" s="59" t="s">
        <v>71</v>
      </c>
      <c r="G19" s="45" t="s">
        <v>72</v>
      </c>
      <c r="H19" s="45">
        <f>K10</f>
        <v>3.8099999999999996</v>
      </c>
      <c r="I19" s="43">
        <f t="shared" ref="I19:I24" si="1">H19*100/$K$5</f>
        <v>1.1906249999999998</v>
      </c>
      <c r="J19" s="45">
        <v>3</v>
      </c>
      <c r="K19" s="524">
        <f>SUM(J19:J25)</f>
        <v>55.6</v>
      </c>
      <c r="L19" s="524"/>
      <c r="M19" s="523">
        <v>5</v>
      </c>
    </row>
    <row r="20" spans="1:13" ht="13.35" customHeight="1" x14ac:dyDescent="0.25">
      <c r="A20" s="488" t="s">
        <v>124</v>
      </c>
      <c r="B20" s="488"/>
      <c r="C20" s="488"/>
      <c r="D20" s="488"/>
      <c r="E20" s="488"/>
      <c r="F20" s="59" t="s">
        <v>122</v>
      </c>
      <c r="G20" s="45" t="s">
        <v>71</v>
      </c>
      <c r="H20" s="93">
        <f>K11</f>
        <v>0.72000000000000008</v>
      </c>
      <c r="I20" s="43">
        <f t="shared" si="1"/>
        <v>0.22500000000000003</v>
      </c>
      <c r="J20" s="45">
        <v>5</v>
      </c>
      <c r="K20" s="524"/>
      <c r="L20" s="524"/>
      <c r="M20" s="523"/>
    </row>
    <row r="21" spans="1:13" ht="13.35" customHeight="1" x14ac:dyDescent="0.25">
      <c r="A21" s="552" t="s">
        <v>326</v>
      </c>
      <c r="B21" s="488"/>
      <c r="C21" s="488"/>
      <c r="D21" s="488"/>
      <c r="E21" s="488"/>
      <c r="F21" s="59" t="s">
        <v>73</v>
      </c>
      <c r="G21" s="142" t="s">
        <v>71</v>
      </c>
      <c r="H21" s="93">
        <f>K12</f>
        <v>12.6</v>
      </c>
      <c r="I21" s="43">
        <f t="shared" si="1"/>
        <v>3.9375</v>
      </c>
      <c r="J21" s="45">
        <v>5</v>
      </c>
      <c r="K21" s="524"/>
      <c r="L21" s="524"/>
      <c r="M21" s="523"/>
    </row>
    <row r="22" spans="1:13" ht="13.35" customHeight="1" x14ac:dyDescent="0.25">
      <c r="A22" s="552" t="s">
        <v>90</v>
      </c>
      <c r="B22" s="488"/>
      <c r="C22" s="488"/>
      <c r="D22" s="488"/>
      <c r="E22" s="488"/>
      <c r="F22" s="59" t="s">
        <v>73</v>
      </c>
      <c r="G22" s="142" t="s">
        <v>71</v>
      </c>
      <c r="H22" s="142">
        <f>K13</f>
        <v>24</v>
      </c>
      <c r="I22" s="140">
        <f t="shared" si="1"/>
        <v>7.5</v>
      </c>
      <c r="J22" s="142">
        <v>40</v>
      </c>
      <c r="K22" s="524"/>
      <c r="L22" s="524"/>
      <c r="M22" s="523"/>
    </row>
    <row r="23" spans="1:13" ht="13.35" customHeight="1" x14ac:dyDescent="0.25">
      <c r="A23" s="552" t="s">
        <v>325</v>
      </c>
      <c r="B23" s="488"/>
      <c r="C23" s="488"/>
      <c r="D23" s="488"/>
      <c r="E23" s="488"/>
      <c r="F23" s="59" t="s">
        <v>73</v>
      </c>
      <c r="G23" s="142" t="s">
        <v>71</v>
      </c>
      <c r="H23" s="142">
        <f>K14</f>
        <v>4.5</v>
      </c>
      <c r="I23" s="140">
        <f t="shared" si="1"/>
        <v>1.40625</v>
      </c>
      <c r="J23" s="142">
        <v>2.5</v>
      </c>
      <c r="K23" s="524"/>
      <c r="L23" s="524"/>
      <c r="M23" s="523"/>
    </row>
    <row r="24" spans="1:13" ht="13.35" customHeight="1" x14ac:dyDescent="0.25">
      <c r="A24" s="488" t="s">
        <v>126</v>
      </c>
      <c r="B24" s="488"/>
      <c r="C24" s="488"/>
      <c r="D24" s="488"/>
      <c r="E24" s="488"/>
      <c r="F24" s="59" t="s">
        <v>73</v>
      </c>
      <c r="G24" s="142" t="s">
        <v>72</v>
      </c>
      <c r="H24" s="93">
        <f>SUM(K15:M16)</f>
        <v>0.65999999999999992</v>
      </c>
      <c r="I24" s="43">
        <f t="shared" si="1"/>
        <v>0.20624999999999996</v>
      </c>
      <c r="J24" s="45">
        <v>0.1</v>
      </c>
      <c r="K24" s="524"/>
      <c r="L24" s="524"/>
      <c r="M24" s="523"/>
    </row>
    <row r="25" spans="1:13" ht="13.35" customHeight="1" x14ac:dyDescent="0.25">
      <c r="A25" s="488"/>
      <c r="B25" s="488"/>
      <c r="C25" s="488"/>
      <c r="D25" s="488"/>
      <c r="E25" s="488"/>
      <c r="F25" s="45"/>
      <c r="G25" s="45"/>
      <c r="H25" s="45"/>
      <c r="I25" s="43"/>
      <c r="J25" s="45"/>
      <c r="K25" s="50" t="s">
        <v>71</v>
      </c>
      <c r="L25" s="492">
        <f>1+(9/98)*(100-MAX(J19:J25))</f>
        <v>6.5102040816326534</v>
      </c>
      <c r="M25" s="492"/>
    </row>
    <row r="26" spans="1:13" ht="13.35" customHeight="1" x14ac:dyDescent="0.25">
      <c r="A26" s="488"/>
      <c r="B26" s="488"/>
      <c r="C26" s="488"/>
      <c r="D26" s="488"/>
      <c r="E26" s="488"/>
      <c r="F26" s="7"/>
      <c r="G26" s="45"/>
      <c r="H26" s="45"/>
      <c r="I26" s="45"/>
      <c r="J26" s="45"/>
      <c r="K26" s="45"/>
      <c r="L26" s="45"/>
      <c r="M26" s="45"/>
    </row>
    <row r="27" spans="1:13" ht="14.45" customHeight="1" x14ac:dyDescent="0.25">
      <c r="A27" s="494" t="s">
        <v>12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</row>
    <row r="28" spans="1:13" ht="13.9" customHeight="1" x14ac:dyDescent="0.25">
      <c r="A28" s="495" t="s">
        <v>75</v>
      </c>
      <c r="B28" s="495"/>
      <c r="C28" s="495"/>
      <c r="D28" s="495"/>
      <c r="E28" s="495"/>
      <c r="F28" s="495"/>
      <c r="G28" s="495"/>
      <c r="H28" s="495"/>
      <c r="I28" s="495"/>
      <c r="J28" s="58" t="s">
        <v>102</v>
      </c>
      <c r="K28" s="46" t="s">
        <v>13</v>
      </c>
      <c r="L28" s="494" t="s">
        <v>15</v>
      </c>
      <c r="M28" s="494"/>
    </row>
    <row r="29" spans="1:13" ht="13.9" customHeight="1" x14ac:dyDescent="0.25">
      <c r="A29" s="47">
        <v>40</v>
      </c>
      <c r="B29" s="47">
        <v>5</v>
      </c>
      <c r="C29" s="47">
        <v>5</v>
      </c>
      <c r="D29" s="47">
        <v>3</v>
      </c>
      <c r="E29" s="47">
        <v>2.5</v>
      </c>
      <c r="F29" s="47">
        <v>0.1</v>
      </c>
      <c r="G29" s="7"/>
      <c r="H29" s="47"/>
      <c r="I29" s="7"/>
      <c r="J29" s="8">
        <f>SUM(A29:F29)</f>
        <v>55.6</v>
      </c>
      <c r="K29" s="46">
        <f>M19</f>
        <v>5</v>
      </c>
      <c r="L29" s="494">
        <v>26</v>
      </c>
      <c r="M29" s="494"/>
    </row>
    <row r="30" spans="1:13" ht="13.9" customHeight="1" x14ac:dyDescent="0.25">
      <c r="A30" s="47">
        <f>B29</f>
        <v>5</v>
      </c>
      <c r="B30" s="47">
        <f>C29</f>
        <v>5</v>
      </c>
      <c r="C30" s="47">
        <f>D29</f>
        <v>3</v>
      </c>
      <c r="D30" s="47">
        <f>E29</f>
        <v>2.5</v>
      </c>
      <c r="E30" s="47">
        <v>2</v>
      </c>
      <c r="F30" s="47"/>
      <c r="G30" s="47"/>
      <c r="H30" s="47"/>
      <c r="I30" s="7"/>
      <c r="J30" s="8">
        <f>SUM(A30:F30)</f>
        <v>17.5</v>
      </c>
      <c r="K30" s="46">
        <f>K29-1</f>
        <v>4</v>
      </c>
      <c r="L30" s="494">
        <v>10</v>
      </c>
      <c r="M30" s="494"/>
    </row>
    <row r="31" spans="1:13" ht="13.9" customHeight="1" x14ac:dyDescent="0.25">
      <c r="A31" s="47">
        <f>B30</f>
        <v>5</v>
      </c>
      <c r="B31" s="47">
        <f t="shared" ref="B31:D33" si="2">C30</f>
        <v>3</v>
      </c>
      <c r="C31" s="47">
        <f t="shared" si="2"/>
        <v>2.5</v>
      </c>
      <c r="D31" s="47">
        <f t="shared" si="2"/>
        <v>2</v>
      </c>
      <c r="E31" s="47">
        <v>2</v>
      </c>
      <c r="F31" s="47"/>
      <c r="G31" s="47"/>
      <c r="H31" s="47"/>
      <c r="I31" s="7"/>
      <c r="J31" s="8">
        <f>SUM(A31:F31)</f>
        <v>14.5</v>
      </c>
      <c r="K31" s="46">
        <f>K30-1</f>
        <v>3</v>
      </c>
      <c r="L31" s="494">
        <v>0</v>
      </c>
      <c r="M31" s="494"/>
    </row>
    <row r="32" spans="1:13" ht="13.9" customHeight="1" x14ac:dyDescent="0.25">
      <c r="A32" s="47">
        <f>B31</f>
        <v>3</v>
      </c>
      <c r="B32" s="47">
        <f t="shared" si="2"/>
        <v>2.5</v>
      </c>
      <c r="C32" s="47">
        <f t="shared" si="2"/>
        <v>2</v>
      </c>
      <c r="D32" s="47">
        <f>E31</f>
        <v>2</v>
      </c>
      <c r="E32" s="47">
        <v>2</v>
      </c>
      <c r="F32" s="47"/>
      <c r="G32" s="47"/>
      <c r="H32" s="47"/>
      <c r="I32" s="7"/>
      <c r="J32" s="8">
        <f>SUM(A32:F32)</f>
        <v>11.5</v>
      </c>
      <c r="K32" s="46">
        <f>K31-1</f>
        <v>2</v>
      </c>
      <c r="L32" s="494">
        <v>0</v>
      </c>
      <c r="M32" s="494"/>
    </row>
    <row r="33" spans="1:13" ht="13.9" customHeight="1" x14ac:dyDescent="0.25">
      <c r="A33" s="47">
        <f>B32</f>
        <v>2.5</v>
      </c>
      <c r="B33" s="47">
        <f t="shared" si="2"/>
        <v>2</v>
      </c>
      <c r="C33" s="47">
        <f t="shared" si="2"/>
        <v>2</v>
      </c>
      <c r="D33" s="47">
        <f t="shared" si="2"/>
        <v>2</v>
      </c>
      <c r="E33" s="47">
        <v>2</v>
      </c>
      <c r="F33" s="47"/>
      <c r="G33" s="47"/>
      <c r="H33" s="47"/>
      <c r="I33" s="47"/>
      <c r="J33" s="8">
        <f>SUM(A33:F33)</f>
        <v>10.5</v>
      </c>
      <c r="K33" s="46">
        <f>K32-1</f>
        <v>1</v>
      </c>
      <c r="L33" s="494">
        <v>10</v>
      </c>
      <c r="M33" s="494"/>
    </row>
    <row r="34" spans="1:13" ht="13.15" customHeight="1" thickBot="1" x14ac:dyDescent="0.3">
      <c r="A34" s="510"/>
      <c r="B34" s="511"/>
      <c r="C34" s="511"/>
      <c r="D34" s="511"/>
      <c r="E34" s="511"/>
      <c r="F34" s="511"/>
      <c r="G34" s="511"/>
      <c r="H34" s="511"/>
      <c r="I34" s="511"/>
      <c r="J34" s="511"/>
      <c r="K34" s="511"/>
      <c r="L34" s="511"/>
      <c r="M34" s="512"/>
    </row>
    <row r="35" spans="1:13" ht="13.1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545" t="s">
        <v>103</v>
      </c>
      <c r="K35" s="546"/>
      <c r="L35" s="546">
        <f>MAX(L29:M33)</f>
        <v>26</v>
      </c>
      <c r="M35" s="547"/>
    </row>
    <row r="36" spans="1:13" ht="14.4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538" t="s">
        <v>104</v>
      </c>
      <c r="K36" s="494"/>
      <c r="L36" s="494">
        <f>100-L35</f>
        <v>74</v>
      </c>
      <c r="M36" s="539"/>
    </row>
    <row r="37" spans="1:13" ht="14.45" customHeight="1" x14ac:dyDescent="0.25">
      <c r="A37" s="35"/>
      <c r="B37" s="24"/>
      <c r="C37" s="24"/>
      <c r="D37" s="25"/>
      <c r="E37" s="25"/>
      <c r="F37" s="25"/>
      <c r="G37" s="25"/>
      <c r="H37" s="25"/>
      <c r="I37" s="25"/>
      <c r="J37" s="572" t="s">
        <v>105</v>
      </c>
      <c r="K37" s="551"/>
      <c r="L37" s="551"/>
      <c r="M37" s="573"/>
    </row>
    <row r="38" spans="1:13" ht="14.25" customHeight="1" thickBot="1" x14ac:dyDescent="0.3">
      <c r="A38" s="35"/>
      <c r="B38" s="24"/>
      <c r="C38" s="24"/>
      <c r="D38" s="30" t="s">
        <v>0</v>
      </c>
      <c r="E38" s="30"/>
      <c r="F38" s="30"/>
      <c r="G38" s="30"/>
      <c r="H38" s="30"/>
      <c r="I38" s="31"/>
      <c r="J38" s="574" t="s">
        <v>175</v>
      </c>
      <c r="K38" s="575"/>
      <c r="L38" s="575"/>
      <c r="M38" s="576"/>
    </row>
    <row r="39" spans="1:13" ht="14.25" customHeight="1" thickBot="1" x14ac:dyDescent="0.3">
      <c r="A39" s="36"/>
      <c r="B39" s="27"/>
      <c r="C39" s="27"/>
      <c r="D39" s="27"/>
      <c r="E39" s="27"/>
      <c r="F39" s="27"/>
      <c r="G39" s="27"/>
      <c r="H39" s="27"/>
      <c r="I39" s="27"/>
      <c r="J39" s="527"/>
      <c r="K39" s="528"/>
      <c r="L39" s="528"/>
      <c r="M39" s="529"/>
    </row>
    <row r="40" spans="1:13" ht="14.25" customHeight="1" x14ac:dyDescent="0.25">
      <c r="A40" s="260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</row>
    <row r="41" spans="1:13" ht="14.25" customHeight="1" x14ac:dyDescent="0.25">
      <c r="A41" s="260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</row>
    <row r="42" spans="1:13" ht="14.25" customHeight="1" x14ac:dyDescent="0.25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</row>
    <row r="43" spans="1:13" ht="14.25" customHeight="1" x14ac:dyDescent="0.25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</row>
    <row r="44" spans="1:13" ht="14.25" customHeight="1" x14ac:dyDescent="0.25">
      <c r="A44" s="260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5" spans="1:13" ht="14.25" customHeight="1" x14ac:dyDescent="0.25">
      <c r="A45" s="260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</row>
    <row r="46" spans="1:13" ht="14.25" customHeight="1" x14ac:dyDescent="0.25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</row>
    <row r="47" spans="1:13" ht="14.25" customHeight="1" x14ac:dyDescent="0.25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</row>
    <row r="48" spans="1:13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ht="21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</sheetData>
  <mergeCells count="58">
    <mergeCell ref="J39:M39"/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9:E9"/>
    <mergeCell ref="K9:M9"/>
    <mergeCell ref="A10:E10"/>
    <mergeCell ref="K10:M10"/>
    <mergeCell ref="A11:E11"/>
    <mergeCell ref="K11:M11"/>
    <mergeCell ref="A18:E18"/>
    <mergeCell ref="K18:L18"/>
    <mergeCell ref="A17:M17"/>
    <mergeCell ref="A12:E12"/>
    <mergeCell ref="K12:M12"/>
    <mergeCell ref="A15:E15"/>
    <mergeCell ref="K15:M15"/>
    <mergeCell ref="A16:E16"/>
    <mergeCell ref="K16:M16"/>
    <mergeCell ref="A13:E13"/>
    <mergeCell ref="K13:M13"/>
    <mergeCell ref="A14:E14"/>
    <mergeCell ref="K14:M14"/>
    <mergeCell ref="A25:E25"/>
    <mergeCell ref="L25:M25"/>
    <mergeCell ref="A26:E26"/>
    <mergeCell ref="A27:M27"/>
    <mergeCell ref="A28:I28"/>
    <mergeCell ref="L28:M28"/>
    <mergeCell ref="A19:E19"/>
    <mergeCell ref="K19:L24"/>
    <mergeCell ref="M19:M24"/>
    <mergeCell ref="A20:E20"/>
    <mergeCell ref="A21:E21"/>
    <mergeCell ref="A24:E24"/>
    <mergeCell ref="A22:E22"/>
    <mergeCell ref="A23:E23"/>
    <mergeCell ref="J37:M37"/>
    <mergeCell ref="J38:M38"/>
    <mergeCell ref="L29:M29"/>
    <mergeCell ref="L30:M30"/>
    <mergeCell ref="L31:M31"/>
    <mergeCell ref="J36:K36"/>
    <mergeCell ref="L36:M36"/>
    <mergeCell ref="L33:M33"/>
    <mergeCell ref="A34:M34"/>
    <mergeCell ref="J35:K35"/>
    <mergeCell ref="L35:M35"/>
    <mergeCell ref="L32:M3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41" zoomScaleNormal="100" workbookViewId="0">
      <selection activeCell="J50" sqref="J50"/>
    </sheetView>
  </sheetViews>
  <sheetFormatPr baseColWidth="10" defaultColWidth="9.140625" defaultRowHeight="15" x14ac:dyDescent="0.25"/>
  <cols>
    <col min="1" max="9" width="7.7109375" style="1" customWidth="1"/>
    <col min="10" max="10" width="7.85546875" style="1" customWidth="1"/>
    <col min="11" max="11" width="4.5703125" style="1" customWidth="1"/>
    <col min="12" max="12" width="3.42578125" style="1" customWidth="1"/>
    <col min="13" max="13" width="4.42578125" style="1" customWidth="1"/>
    <col min="14" max="16384" width="9.140625" style="1"/>
  </cols>
  <sheetData>
    <row r="1" spans="1:13" ht="18" customHeight="1" x14ac:dyDescent="0.25">
      <c r="A1" s="500" t="s">
        <v>0</v>
      </c>
      <c r="B1" s="500"/>
      <c r="C1" s="500"/>
      <c r="D1" s="530"/>
      <c r="E1" s="536" t="s">
        <v>27</v>
      </c>
      <c r="F1" s="536"/>
      <c r="G1" s="536"/>
      <c r="H1" s="536"/>
      <c r="I1" s="536"/>
      <c r="J1" s="536"/>
      <c r="K1" s="536"/>
      <c r="L1" s="536"/>
      <c r="M1" s="536"/>
    </row>
    <row r="2" spans="1:13" ht="13.5" customHeight="1" x14ac:dyDescent="0.25">
      <c r="A2" s="500"/>
      <c r="B2" s="500"/>
      <c r="C2" s="500"/>
      <c r="D2" s="530"/>
      <c r="E2" s="493" t="s">
        <v>26</v>
      </c>
      <c r="F2" s="493"/>
      <c r="G2" s="493"/>
      <c r="H2" s="493"/>
      <c r="I2" s="493"/>
      <c r="J2" s="493"/>
      <c r="K2" s="493"/>
      <c r="L2" s="493"/>
      <c r="M2" s="493"/>
    </row>
    <row r="3" spans="1:13" ht="13.5" customHeight="1" x14ac:dyDescent="0.25">
      <c r="A3" s="531"/>
      <c r="B3" s="531"/>
      <c r="C3" s="531"/>
      <c r="D3" s="532"/>
      <c r="E3" s="49" t="s">
        <v>98</v>
      </c>
      <c r="F3" s="499" t="s">
        <v>17</v>
      </c>
      <c r="G3" s="499"/>
      <c r="H3" s="499"/>
      <c r="I3" s="499"/>
      <c r="J3" s="499"/>
      <c r="K3" s="499"/>
      <c r="L3" s="499"/>
      <c r="M3" s="499"/>
    </row>
    <row r="4" spans="1:13" ht="13.35" customHeight="1" x14ac:dyDescent="0.25">
      <c r="A4" s="55" t="s">
        <v>2</v>
      </c>
      <c r="B4" s="56"/>
      <c r="C4" s="533" t="s">
        <v>18</v>
      </c>
      <c r="D4" s="534"/>
      <c r="E4" s="16" t="s">
        <v>99</v>
      </c>
      <c r="F4" s="16"/>
      <c r="G4" s="16"/>
      <c r="H4" s="16"/>
      <c r="I4" s="7"/>
      <c r="J4" s="7"/>
      <c r="K4" s="504" t="s">
        <v>100</v>
      </c>
      <c r="L4" s="504"/>
      <c r="M4" s="504"/>
    </row>
    <row r="5" spans="1:13" ht="13.35" customHeight="1" x14ac:dyDescent="0.25">
      <c r="A5" s="53" t="s">
        <v>3</v>
      </c>
      <c r="B5" s="54" t="s">
        <v>19</v>
      </c>
      <c r="C5" s="51"/>
      <c r="D5" s="52"/>
      <c r="E5" s="537" t="s">
        <v>4</v>
      </c>
      <c r="F5" s="537"/>
      <c r="G5" s="48" t="s">
        <v>86</v>
      </c>
      <c r="H5" s="537" t="s">
        <v>5</v>
      </c>
      <c r="I5" s="537"/>
      <c r="J5" s="48" t="s">
        <v>87</v>
      </c>
      <c r="K5" s="525">
        <f>8*40</f>
        <v>320</v>
      </c>
      <c r="L5" s="526"/>
      <c r="M5" s="9" t="s">
        <v>73</v>
      </c>
    </row>
    <row r="6" spans="1:13" ht="14.45" customHeight="1" x14ac:dyDescent="0.25">
      <c r="A6" s="535" t="s">
        <v>6</v>
      </c>
      <c r="B6" s="535"/>
      <c r="C6" s="535"/>
      <c r="D6" s="535"/>
      <c r="E6" s="494"/>
      <c r="F6" s="494"/>
      <c r="G6" s="494"/>
      <c r="H6" s="494"/>
      <c r="I6" s="494"/>
      <c r="J6" s="494"/>
      <c r="K6" s="494"/>
      <c r="L6" s="494"/>
      <c r="M6" s="494"/>
    </row>
    <row r="7" spans="1:13" ht="127.5" customHeight="1" x14ac:dyDescent="0.25">
      <c r="A7" s="501" t="s">
        <v>91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</row>
    <row r="8" spans="1:13" ht="14.45" customHeight="1" x14ac:dyDescent="0.25">
      <c r="A8" s="494" t="s">
        <v>96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28.5" customHeight="1" x14ac:dyDescent="0.25">
      <c r="A9" s="502" t="s">
        <v>8</v>
      </c>
      <c r="B9" s="502"/>
      <c r="C9" s="502"/>
      <c r="D9" s="502"/>
      <c r="E9" s="502"/>
      <c r="F9" s="10" t="s">
        <v>24</v>
      </c>
      <c r="G9" s="11" t="s">
        <v>9</v>
      </c>
      <c r="H9" s="12" t="s">
        <v>21</v>
      </c>
      <c r="I9" s="12" t="s">
        <v>22</v>
      </c>
      <c r="J9" s="12" t="s">
        <v>23</v>
      </c>
      <c r="K9" s="509" t="s">
        <v>20</v>
      </c>
      <c r="L9" s="509"/>
      <c r="M9" s="509"/>
    </row>
    <row r="10" spans="1:13" ht="12.75" customHeight="1" x14ac:dyDescent="0.25">
      <c r="A10" s="548" t="s">
        <v>124</v>
      </c>
      <c r="B10" s="549"/>
      <c r="C10" s="549"/>
      <c r="D10" s="549"/>
      <c r="E10" s="156">
        <v>2</v>
      </c>
      <c r="F10" s="59" t="s">
        <v>122</v>
      </c>
      <c r="G10" s="45" t="s">
        <v>72</v>
      </c>
      <c r="H10" s="45">
        <v>0.7</v>
      </c>
      <c r="I10" s="45">
        <v>0.7</v>
      </c>
      <c r="J10" s="142"/>
      <c r="K10" s="493">
        <f>H10*I10</f>
        <v>0.48999999999999994</v>
      </c>
      <c r="L10" s="493"/>
      <c r="M10" s="493"/>
    </row>
    <row r="11" spans="1:13" ht="13.35" customHeight="1" x14ac:dyDescent="0.25">
      <c r="A11" s="583" t="s">
        <v>106</v>
      </c>
      <c r="B11" s="584"/>
      <c r="C11" s="584"/>
      <c r="D11" s="584"/>
      <c r="E11" s="585"/>
      <c r="F11" s="59" t="s">
        <v>122</v>
      </c>
      <c r="G11" s="45" t="s">
        <v>94</v>
      </c>
      <c r="H11" s="45">
        <v>7</v>
      </c>
      <c r="I11" s="41">
        <v>0.8</v>
      </c>
      <c r="J11" s="45">
        <v>0.05</v>
      </c>
      <c r="K11" s="493">
        <f>H11*I11</f>
        <v>5.6000000000000005</v>
      </c>
      <c r="L11" s="493"/>
      <c r="M11" s="493"/>
    </row>
    <row r="12" spans="1:13" ht="13.35" customHeight="1" x14ac:dyDescent="0.25">
      <c r="A12" s="553" t="s">
        <v>352</v>
      </c>
      <c r="B12" s="553"/>
      <c r="C12" s="553"/>
      <c r="D12" s="553"/>
      <c r="E12" s="553"/>
      <c r="F12" s="70" t="s">
        <v>73</v>
      </c>
      <c r="G12" s="139" t="s">
        <v>71</v>
      </c>
      <c r="H12" s="139">
        <v>32</v>
      </c>
      <c r="I12" s="139">
        <v>3.4</v>
      </c>
      <c r="J12" s="139">
        <v>0.2</v>
      </c>
      <c r="K12" s="493">
        <f>H12*I12</f>
        <v>108.8</v>
      </c>
      <c r="L12" s="493"/>
      <c r="M12" s="493"/>
    </row>
    <row r="13" spans="1:13" ht="13.35" customHeight="1" x14ac:dyDescent="0.25">
      <c r="A13" s="488"/>
      <c r="B13" s="488"/>
      <c r="C13" s="488"/>
      <c r="D13" s="488"/>
      <c r="E13" s="488"/>
      <c r="F13" s="45"/>
      <c r="G13" s="45"/>
      <c r="H13" s="45"/>
      <c r="I13" s="41"/>
      <c r="J13" s="45"/>
      <c r="K13" s="493"/>
      <c r="L13" s="493"/>
      <c r="M13" s="493"/>
    </row>
    <row r="14" spans="1:13" ht="13.35" customHeight="1" x14ac:dyDescent="0.25">
      <c r="A14" s="488"/>
      <c r="B14" s="488"/>
      <c r="C14" s="488"/>
      <c r="D14" s="488"/>
      <c r="E14" s="488"/>
      <c r="F14" s="45"/>
      <c r="G14" s="45"/>
      <c r="H14" s="45"/>
      <c r="I14" s="41"/>
      <c r="J14" s="45"/>
      <c r="K14" s="493"/>
      <c r="L14" s="493"/>
      <c r="M14" s="493"/>
    </row>
    <row r="15" spans="1:13" ht="13.35" customHeight="1" x14ac:dyDescent="0.25">
      <c r="A15" s="488"/>
      <c r="B15" s="488"/>
      <c r="C15" s="488"/>
      <c r="D15" s="488"/>
      <c r="E15" s="488"/>
      <c r="F15" s="45"/>
      <c r="G15" s="45"/>
      <c r="H15" s="45"/>
      <c r="I15" s="45"/>
      <c r="J15" s="45"/>
      <c r="K15" s="493"/>
      <c r="L15" s="493"/>
      <c r="M15" s="493"/>
    </row>
    <row r="16" spans="1:13" ht="13.35" customHeight="1" x14ac:dyDescent="0.25">
      <c r="A16" s="488"/>
      <c r="B16" s="488"/>
      <c r="C16" s="488"/>
      <c r="D16" s="488"/>
      <c r="E16" s="488"/>
      <c r="F16" s="45"/>
      <c r="G16" s="45"/>
      <c r="H16" s="45"/>
      <c r="I16" s="45"/>
      <c r="J16" s="45"/>
      <c r="K16" s="493"/>
      <c r="L16" s="493"/>
      <c r="M16" s="493"/>
    </row>
    <row r="17" spans="1:13" ht="13.35" customHeight="1" x14ac:dyDescent="0.25">
      <c r="A17" s="488"/>
      <c r="B17" s="488"/>
      <c r="C17" s="488"/>
      <c r="D17" s="488"/>
      <c r="E17" s="488"/>
      <c r="F17" s="45"/>
      <c r="G17" s="45"/>
      <c r="H17" s="45"/>
      <c r="I17" s="45"/>
      <c r="J17" s="45"/>
      <c r="K17" s="493"/>
      <c r="L17" s="493"/>
      <c r="M17" s="493"/>
    </row>
    <row r="18" spans="1:13" ht="13.35" customHeight="1" x14ac:dyDescent="0.25">
      <c r="A18" s="488"/>
      <c r="B18" s="488"/>
      <c r="C18" s="488"/>
      <c r="D18" s="488"/>
      <c r="E18" s="488"/>
      <c r="F18" s="45"/>
      <c r="G18" s="45"/>
      <c r="H18" s="45"/>
      <c r="I18" s="45"/>
      <c r="J18" s="45"/>
      <c r="K18" s="493"/>
      <c r="L18" s="493"/>
      <c r="M18" s="493"/>
    </row>
    <row r="19" spans="1:13" ht="13.35" customHeight="1" x14ac:dyDescent="0.25">
      <c r="A19" s="488"/>
      <c r="B19" s="488"/>
      <c r="C19" s="488"/>
      <c r="D19" s="488"/>
      <c r="E19" s="488"/>
      <c r="F19" s="45"/>
      <c r="G19" s="45"/>
      <c r="H19" s="45"/>
      <c r="I19" s="45"/>
      <c r="J19" s="45"/>
      <c r="K19" s="493"/>
      <c r="L19" s="493"/>
      <c r="M19" s="493"/>
    </row>
    <row r="20" spans="1:13" ht="13.35" customHeight="1" x14ac:dyDescent="0.25">
      <c r="A20" s="488"/>
      <c r="B20" s="488"/>
      <c r="C20" s="488"/>
      <c r="D20" s="488"/>
      <c r="E20" s="488"/>
      <c r="F20" s="45"/>
      <c r="G20" s="45"/>
      <c r="H20" s="45"/>
      <c r="I20" s="45"/>
      <c r="J20" s="45"/>
      <c r="K20" s="493"/>
      <c r="L20" s="493"/>
      <c r="M20" s="493"/>
    </row>
    <row r="21" spans="1:13" ht="13.35" customHeight="1" x14ac:dyDescent="0.25">
      <c r="A21" s="494" t="s">
        <v>97</v>
      </c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</row>
    <row r="22" spans="1:13" ht="24.75" customHeight="1" x14ac:dyDescent="0.25">
      <c r="A22" s="502" t="s">
        <v>8</v>
      </c>
      <c r="B22" s="502"/>
      <c r="C22" s="502"/>
      <c r="D22" s="502"/>
      <c r="E22" s="502"/>
      <c r="F22" s="10" t="s">
        <v>24</v>
      </c>
      <c r="G22" s="11" t="s">
        <v>9</v>
      </c>
      <c r="H22" s="13" t="s">
        <v>20</v>
      </c>
      <c r="I22" s="12" t="s">
        <v>10</v>
      </c>
      <c r="J22" s="13" t="s">
        <v>11</v>
      </c>
      <c r="K22" s="509" t="s">
        <v>101</v>
      </c>
      <c r="L22" s="509"/>
      <c r="M22" s="10" t="s">
        <v>77</v>
      </c>
    </row>
    <row r="23" spans="1:13" ht="13.35" customHeight="1" x14ac:dyDescent="0.25">
      <c r="A23" s="548" t="s">
        <v>124</v>
      </c>
      <c r="B23" s="549"/>
      <c r="C23" s="549"/>
      <c r="D23" s="549"/>
      <c r="E23" s="550"/>
      <c r="F23" s="59" t="s">
        <v>122</v>
      </c>
      <c r="G23" s="45" t="s">
        <v>72</v>
      </c>
      <c r="H23" s="45">
        <f>K10</f>
        <v>0.48999999999999994</v>
      </c>
      <c r="I23" s="43">
        <f>H23*100/$K$5</f>
        <v>0.15312499999999998</v>
      </c>
      <c r="J23" s="45">
        <v>0</v>
      </c>
      <c r="K23" s="524">
        <f>SUM(J23:J28)</f>
        <v>74</v>
      </c>
      <c r="L23" s="524"/>
      <c r="M23" s="523">
        <v>2</v>
      </c>
    </row>
    <row r="24" spans="1:13" ht="13.35" customHeight="1" x14ac:dyDescent="0.25">
      <c r="A24" s="583" t="s">
        <v>106</v>
      </c>
      <c r="B24" s="584"/>
      <c r="C24" s="584"/>
      <c r="D24" s="584"/>
      <c r="E24" s="585"/>
      <c r="F24" s="59" t="s">
        <v>122</v>
      </c>
      <c r="G24" s="45" t="s">
        <v>94</v>
      </c>
      <c r="H24" s="93">
        <f>K11</f>
        <v>5.6000000000000005</v>
      </c>
      <c r="I24" s="43">
        <f>H24*100/$K$5</f>
        <v>1.75</v>
      </c>
      <c r="J24" s="45">
        <v>19</v>
      </c>
      <c r="K24" s="524"/>
      <c r="L24" s="524"/>
      <c r="M24" s="523"/>
    </row>
    <row r="25" spans="1:13" ht="13.35" customHeight="1" x14ac:dyDescent="0.25">
      <c r="A25" s="553" t="s">
        <v>352</v>
      </c>
      <c r="B25" s="553"/>
      <c r="C25" s="553"/>
      <c r="D25" s="553"/>
      <c r="E25" s="553"/>
      <c r="F25" s="70" t="s">
        <v>73</v>
      </c>
      <c r="G25" s="45" t="s">
        <v>71</v>
      </c>
      <c r="H25" s="93">
        <f>K12</f>
        <v>108.8</v>
      </c>
      <c r="I25" s="43">
        <f>H25*100/$K$5</f>
        <v>34</v>
      </c>
      <c r="J25" s="45">
        <v>55</v>
      </c>
      <c r="K25" s="524"/>
      <c r="L25" s="524"/>
      <c r="M25" s="523"/>
    </row>
    <row r="26" spans="1:13" ht="13.35" customHeight="1" x14ac:dyDescent="0.25">
      <c r="A26" s="488"/>
      <c r="B26" s="488"/>
      <c r="C26" s="488"/>
      <c r="D26" s="488"/>
      <c r="E26" s="488"/>
      <c r="F26" s="45"/>
      <c r="G26" s="45"/>
      <c r="H26" s="45"/>
      <c r="I26" s="43"/>
      <c r="J26" s="45"/>
      <c r="K26" s="524"/>
      <c r="L26" s="524"/>
      <c r="M26" s="523"/>
    </row>
    <row r="27" spans="1:13" ht="13.35" customHeight="1" x14ac:dyDescent="0.25">
      <c r="A27" s="488"/>
      <c r="B27" s="488"/>
      <c r="C27" s="488"/>
      <c r="D27" s="488"/>
      <c r="E27" s="488"/>
      <c r="F27" s="45"/>
      <c r="G27" s="45"/>
      <c r="H27" s="45"/>
      <c r="I27" s="43"/>
      <c r="J27" s="45"/>
      <c r="K27" s="524"/>
      <c r="L27" s="524"/>
      <c r="M27" s="523"/>
    </row>
    <row r="28" spans="1:13" ht="13.35" customHeight="1" x14ac:dyDescent="0.25">
      <c r="A28" s="488"/>
      <c r="B28" s="488"/>
      <c r="C28" s="488"/>
      <c r="D28" s="488"/>
      <c r="E28" s="488"/>
      <c r="F28" s="45"/>
      <c r="G28" s="45"/>
      <c r="H28" s="45"/>
      <c r="I28" s="43"/>
      <c r="J28" s="45"/>
      <c r="K28" s="50" t="s">
        <v>71</v>
      </c>
      <c r="L28" s="492">
        <f>1+(9/98)*(100-MAX(J23:J28))</f>
        <v>5.1326530612244898</v>
      </c>
      <c r="M28" s="492"/>
    </row>
    <row r="29" spans="1:13" ht="13.35" customHeight="1" x14ac:dyDescent="0.25">
      <c r="A29" s="488"/>
      <c r="B29" s="488"/>
      <c r="C29" s="488"/>
      <c r="D29" s="488"/>
      <c r="E29" s="488"/>
      <c r="F29" s="7"/>
      <c r="G29" s="45"/>
      <c r="H29" s="45"/>
      <c r="I29" s="41"/>
      <c r="J29" s="45"/>
      <c r="K29" s="45"/>
      <c r="L29" s="45"/>
      <c r="M29" s="44"/>
    </row>
    <row r="30" spans="1:13" ht="13.35" customHeight="1" x14ac:dyDescent="0.25">
      <c r="A30" s="488"/>
      <c r="B30" s="488"/>
      <c r="C30" s="488"/>
      <c r="D30" s="488"/>
      <c r="E30" s="488"/>
      <c r="F30" s="7"/>
      <c r="G30" s="45"/>
      <c r="H30" s="45"/>
      <c r="I30" s="45"/>
      <c r="J30" s="45"/>
      <c r="K30" s="45"/>
      <c r="L30" s="45"/>
      <c r="M30" s="44"/>
    </row>
    <row r="31" spans="1:13" ht="13.35" customHeight="1" x14ac:dyDescent="0.25">
      <c r="A31" s="488"/>
      <c r="B31" s="488"/>
      <c r="C31" s="488"/>
      <c r="D31" s="488"/>
      <c r="E31" s="488"/>
      <c r="F31" s="7"/>
      <c r="G31" s="45"/>
      <c r="H31" s="45"/>
      <c r="I31" s="45"/>
      <c r="J31" s="45"/>
      <c r="K31" s="45"/>
      <c r="L31" s="45"/>
      <c r="M31" s="45"/>
    </row>
    <row r="32" spans="1:13" ht="14.45" customHeight="1" x14ac:dyDescent="0.25">
      <c r="A32" s="494" t="s">
        <v>12</v>
      </c>
      <c r="B32" s="494"/>
      <c r="C32" s="494"/>
      <c r="D32" s="494"/>
      <c r="E32" s="494"/>
      <c r="F32" s="494"/>
      <c r="G32" s="494"/>
      <c r="H32" s="494"/>
      <c r="I32" s="494"/>
      <c r="J32" s="494"/>
      <c r="K32" s="494"/>
      <c r="L32" s="494"/>
      <c r="M32" s="494"/>
    </row>
    <row r="33" spans="1:14" ht="13.9" customHeight="1" x14ac:dyDescent="0.25">
      <c r="A33" s="495" t="s">
        <v>75</v>
      </c>
      <c r="B33" s="495"/>
      <c r="C33" s="495"/>
      <c r="D33" s="495"/>
      <c r="E33" s="495"/>
      <c r="F33" s="495"/>
      <c r="G33" s="495"/>
      <c r="H33" s="495"/>
      <c r="I33" s="495"/>
      <c r="J33" s="58" t="s">
        <v>102</v>
      </c>
      <c r="K33" s="46" t="s">
        <v>13</v>
      </c>
      <c r="L33" s="494" t="s">
        <v>15</v>
      </c>
      <c r="M33" s="494"/>
    </row>
    <row r="34" spans="1:14" ht="13.9" customHeight="1" x14ac:dyDescent="0.25">
      <c r="A34" s="47">
        <v>55</v>
      </c>
      <c r="B34" s="47">
        <v>19</v>
      </c>
      <c r="C34" s="47"/>
      <c r="D34" s="47"/>
      <c r="E34" s="47"/>
      <c r="F34" s="47"/>
      <c r="G34" s="7"/>
      <c r="H34" s="47"/>
      <c r="I34" s="7"/>
      <c r="J34" s="8">
        <f>SUM(A34:H34)</f>
        <v>74</v>
      </c>
      <c r="K34" s="46">
        <f>M23</f>
        <v>2</v>
      </c>
      <c r="L34" s="494">
        <v>54</v>
      </c>
      <c r="M34" s="494"/>
    </row>
    <row r="35" spans="1:14" ht="13.9" customHeight="1" x14ac:dyDescent="0.25">
      <c r="A35" s="47">
        <f>B34</f>
        <v>19</v>
      </c>
      <c r="B35" s="47">
        <v>2</v>
      </c>
      <c r="C35" s="47"/>
      <c r="D35" s="47"/>
      <c r="E35" s="47"/>
      <c r="F35" s="47"/>
      <c r="G35" s="47"/>
      <c r="H35" s="47"/>
      <c r="I35" s="7"/>
      <c r="J35" s="8">
        <f>SUM(A35:H35)</f>
        <v>21</v>
      </c>
      <c r="K35" s="46">
        <f>K34-1</f>
        <v>1</v>
      </c>
      <c r="L35" s="494">
        <v>21</v>
      </c>
      <c r="M35" s="494"/>
    </row>
    <row r="36" spans="1:14" ht="13.9" customHeight="1" x14ac:dyDescent="0.25">
      <c r="A36" s="47"/>
      <c r="B36" s="47"/>
      <c r="C36" s="47"/>
      <c r="D36" s="47"/>
      <c r="E36" s="47"/>
      <c r="F36" s="47"/>
      <c r="G36" s="47"/>
      <c r="H36" s="47"/>
      <c r="I36" s="7"/>
      <c r="J36" s="8"/>
      <c r="K36" s="46"/>
      <c r="L36" s="494"/>
      <c r="M36" s="494"/>
    </row>
    <row r="37" spans="1:14" ht="13.9" customHeight="1" x14ac:dyDescent="0.25">
      <c r="A37" s="47"/>
      <c r="B37" s="47"/>
      <c r="C37" s="47"/>
      <c r="D37" s="47"/>
      <c r="E37" s="47"/>
      <c r="F37" s="47"/>
      <c r="G37" s="47"/>
      <c r="H37" s="47"/>
      <c r="I37" s="7"/>
      <c r="J37" s="8"/>
      <c r="K37" s="46"/>
      <c r="L37" s="494"/>
      <c r="M37" s="494"/>
    </row>
    <row r="38" spans="1:14" ht="13.9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8"/>
      <c r="K38" s="46"/>
      <c r="L38" s="494"/>
      <c r="M38" s="494"/>
    </row>
    <row r="39" spans="1:14" ht="13.9" customHeight="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6"/>
      <c r="L39" s="494"/>
      <c r="M39" s="494"/>
    </row>
    <row r="40" spans="1:14" ht="13.15" customHeight="1" x14ac:dyDescent="0.25">
      <c r="A40" s="7"/>
      <c r="B40" s="7"/>
      <c r="C40" s="7"/>
      <c r="D40" s="45"/>
      <c r="E40" s="45"/>
      <c r="F40" s="45"/>
      <c r="G40" s="45"/>
      <c r="H40" s="45"/>
      <c r="I40" s="45"/>
      <c r="J40" s="45"/>
      <c r="K40" s="46"/>
      <c r="L40" s="494"/>
      <c r="M40" s="494"/>
    </row>
    <row r="41" spans="1:14" ht="13.15" customHeight="1" thickBot="1" x14ac:dyDescent="0.3">
      <c r="A41" s="580"/>
      <c r="B41" s="581"/>
      <c r="C41" s="581"/>
      <c r="D41" s="581"/>
      <c r="E41" s="581"/>
      <c r="F41" s="581"/>
      <c r="G41" s="581"/>
      <c r="H41" s="581"/>
      <c r="I41" s="581"/>
      <c r="J41" s="581"/>
      <c r="K41" s="581"/>
      <c r="L41" s="581"/>
      <c r="M41" s="582"/>
    </row>
    <row r="42" spans="1:14" ht="13.1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545" t="s">
        <v>103</v>
      </c>
      <c r="K42" s="546"/>
      <c r="L42" s="546">
        <f>MAX(L34:M40)</f>
        <v>54</v>
      </c>
      <c r="M42" s="547"/>
    </row>
    <row r="43" spans="1:14" ht="14.4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538" t="s">
        <v>104</v>
      </c>
      <c r="K43" s="494"/>
      <c r="L43" s="494">
        <f>100-L42</f>
        <v>46</v>
      </c>
      <c r="M43" s="539"/>
    </row>
    <row r="44" spans="1:14" ht="14.45" customHeight="1" x14ac:dyDescent="0.25">
      <c r="A44" s="35"/>
      <c r="B44" s="24"/>
      <c r="C44" s="24"/>
      <c r="D44" s="25"/>
      <c r="E44" s="25"/>
      <c r="F44" s="25"/>
      <c r="G44" s="25"/>
      <c r="H44" s="25"/>
      <c r="I44" s="25"/>
      <c r="J44" s="572" t="s">
        <v>105</v>
      </c>
      <c r="K44" s="551"/>
      <c r="L44" s="551"/>
      <c r="M44" s="573"/>
    </row>
    <row r="45" spans="1:14" ht="14.25" customHeight="1" thickBot="1" x14ac:dyDescent="0.3">
      <c r="A45" s="35"/>
      <c r="B45" s="24"/>
      <c r="C45" s="24"/>
      <c r="D45" s="30" t="s">
        <v>0</v>
      </c>
      <c r="E45" s="30"/>
      <c r="F45" s="30"/>
      <c r="G45" s="30"/>
      <c r="H45" s="30"/>
      <c r="I45" s="31"/>
      <c r="J45" s="574" t="s">
        <v>176</v>
      </c>
      <c r="K45" s="575"/>
      <c r="L45" s="575"/>
      <c r="M45" s="576"/>
    </row>
    <row r="46" spans="1:14" ht="14.25" customHeight="1" thickBot="1" x14ac:dyDescent="0.3">
      <c r="A46" s="36"/>
      <c r="B46" s="27"/>
      <c r="C46" s="27"/>
      <c r="D46" s="27"/>
      <c r="E46" s="27"/>
      <c r="F46" s="27"/>
      <c r="G46" s="27"/>
      <c r="H46" s="27"/>
      <c r="I46" s="27"/>
      <c r="J46" s="577"/>
      <c r="K46" s="578"/>
      <c r="L46" s="578"/>
      <c r="M46" s="579"/>
    </row>
    <row r="47" spans="1:14" ht="14.25" customHeight="1" x14ac:dyDescent="0.25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1"/>
    </row>
    <row r="48" spans="1:14" ht="14.25" customHeight="1" x14ac:dyDescent="0.25">
      <c r="A48" s="260"/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1"/>
    </row>
    <row r="49" spans="1:14" ht="14.25" customHeight="1" x14ac:dyDescent="0.25">
      <c r="A49" s="260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1"/>
    </row>
    <row r="50" spans="1:14" ht="14.25" customHeight="1" x14ac:dyDescent="0.25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1"/>
    </row>
    <row r="51" spans="1:14" ht="14.25" customHeight="1" x14ac:dyDescent="0.25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1"/>
    </row>
    <row r="52" spans="1:14" ht="14.25" customHeight="1" x14ac:dyDescent="0.25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1"/>
    </row>
    <row r="53" spans="1:14" ht="14.25" customHeight="1" x14ac:dyDescent="0.25">
      <c r="A53" s="260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1"/>
    </row>
    <row r="54" spans="1:14" ht="14.25" customHeight="1" x14ac:dyDescent="0.25">
      <c r="A54" s="260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1"/>
    </row>
    <row r="55" spans="1:14" x14ac:dyDescent="0.25">
      <c r="A55" s="260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1"/>
    </row>
    <row r="56" spans="1:14" ht="21.75" customHeight="1" x14ac:dyDescent="0.25">
      <c r="A56" s="260"/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1"/>
    </row>
    <row r="57" spans="1:14" x14ac:dyDescent="0.25">
      <c r="A57" s="261"/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</row>
    <row r="58" spans="1:14" x14ac:dyDescent="0.25">
      <c r="A58" s="261"/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</row>
    <row r="59" spans="1:14" x14ac:dyDescent="0.25">
      <c r="A59" s="261"/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</row>
  </sheetData>
  <mergeCells count="69">
    <mergeCell ref="A8:M8"/>
    <mergeCell ref="A1:D3"/>
    <mergeCell ref="E1:M1"/>
    <mergeCell ref="E2:M2"/>
    <mergeCell ref="F3:M3"/>
    <mergeCell ref="C4:D4"/>
    <mergeCell ref="K4:M4"/>
    <mergeCell ref="E5:F5"/>
    <mergeCell ref="H5:I5"/>
    <mergeCell ref="K5:L5"/>
    <mergeCell ref="A6:M6"/>
    <mergeCell ref="A7:M7"/>
    <mergeCell ref="A12:E12"/>
    <mergeCell ref="K12:M12"/>
    <mergeCell ref="A9:E9"/>
    <mergeCell ref="K9:M9"/>
    <mergeCell ref="K10:M10"/>
    <mergeCell ref="A11:E11"/>
    <mergeCell ref="K11:M11"/>
    <mergeCell ref="A10:D10"/>
    <mergeCell ref="A13:E13"/>
    <mergeCell ref="K13:M13"/>
    <mergeCell ref="A14:E14"/>
    <mergeCell ref="K14:M14"/>
    <mergeCell ref="A15:E15"/>
    <mergeCell ref="K15:M15"/>
    <mergeCell ref="A22:E22"/>
    <mergeCell ref="K22:L22"/>
    <mergeCell ref="A16:E16"/>
    <mergeCell ref="K16:M16"/>
    <mergeCell ref="A17:E17"/>
    <mergeCell ref="K17:M17"/>
    <mergeCell ref="A18:E18"/>
    <mergeCell ref="K18:M18"/>
    <mergeCell ref="A19:E19"/>
    <mergeCell ref="K19:M19"/>
    <mergeCell ref="A20:E20"/>
    <mergeCell ref="K20:M20"/>
    <mergeCell ref="A21:M21"/>
    <mergeCell ref="A23:E23"/>
    <mergeCell ref="K23:L27"/>
    <mergeCell ref="M23:M27"/>
    <mergeCell ref="A24:E24"/>
    <mergeCell ref="A25:E25"/>
    <mergeCell ref="A26:E26"/>
    <mergeCell ref="A27:E27"/>
    <mergeCell ref="L37:M37"/>
    <mergeCell ref="A28:E28"/>
    <mergeCell ref="L28:M28"/>
    <mergeCell ref="A29:E29"/>
    <mergeCell ref="A30:E30"/>
    <mergeCell ref="A31:E31"/>
    <mergeCell ref="A32:M32"/>
    <mergeCell ref="A33:I33"/>
    <mergeCell ref="L33:M33"/>
    <mergeCell ref="L34:M34"/>
    <mergeCell ref="L35:M35"/>
    <mergeCell ref="L36:M36"/>
    <mergeCell ref="L38:M38"/>
    <mergeCell ref="L39:M39"/>
    <mergeCell ref="L40:M40"/>
    <mergeCell ref="A41:M41"/>
    <mergeCell ref="J42:K42"/>
    <mergeCell ref="L42:M42"/>
    <mergeCell ref="J46:M46"/>
    <mergeCell ref="J43:K43"/>
    <mergeCell ref="L43:M43"/>
    <mergeCell ref="J44:M44"/>
    <mergeCell ref="J45:M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1</vt:i4>
      </vt:variant>
    </vt:vector>
  </HeadingPairs>
  <TitlesOfParts>
    <vt:vector size="30" baseType="lpstr">
      <vt:lpstr>tabls</vt:lpstr>
      <vt:lpstr>datos</vt:lpstr>
      <vt:lpstr>resumen</vt:lpstr>
      <vt:lpstr>page 1</vt:lpstr>
      <vt:lpstr>TRAMO 1</vt:lpstr>
      <vt:lpstr>ADIC 1</vt:lpstr>
      <vt:lpstr>TRAMO 2</vt:lpstr>
      <vt:lpstr>TRAMO 3</vt:lpstr>
      <vt:lpstr>ADIC 2</vt:lpstr>
      <vt:lpstr>TRAMO 4</vt:lpstr>
      <vt:lpstr>TRAMO 5</vt:lpstr>
      <vt:lpstr>TRAMO 6</vt:lpstr>
      <vt:lpstr>TRAMO 7</vt:lpstr>
      <vt:lpstr>ADIC 3.</vt:lpstr>
      <vt:lpstr>TRAMO 8</vt:lpstr>
      <vt:lpstr>ADIC 4</vt:lpstr>
      <vt:lpstr>TRAMO 9</vt:lpstr>
      <vt:lpstr>ADIC 5.(ojo)</vt:lpstr>
      <vt:lpstr>TRAMO 10</vt:lpstr>
      <vt:lpstr>ADIC 5</vt:lpstr>
      <vt:lpstr>TRAMO 11</vt:lpstr>
      <vt:lpstr>ADIC 6</vt:lpstr>
      <vt:lpstr>TRAMO 12</vt:lpstr>
      <vt:lpstr>TRAMO 13</vt:lpstr>
      <vt:lpstr>TRAMO 14</vt:lpstr>
      <vt:lpstr>ADIC 7</vt:lpstr>
      <vt:lpstr>TRAMO 15</vt:lpstr>
      <vt:lpstr>ADIC 8</vt:lpstr>
      <vt:lpstr>TRAMO 16 </vt:lpstr>
      <vt:lpstr>resumen!_Toc491437955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Zona Informatica</cp:lastModifiedBy>
  <cp:lastPrinted>2017-10-23T22:36:56Z</cp:lastPrinted>
  <dcterms:created xsi:type="dcterms:W3CDTF">2017-01-10T05:06:29Z</dcterms:created>
  <dcterms:modified xsi:type="dcterms:W3CDTF">2017-10-29T16:50:39Z</dcterms:modified>
</cp:coreProperties>
</file>